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UZIV\VZAK\HOJG\1_Akce 2016\nám. Hrdinů 4_oprava střechy\PD nám. Hrdinů 4 oprava střechy\"/>
    </mc:Choice>
  </mc:AlternateContent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003-1 003-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'003-1 003-01 Pol'!$A$1:$U$114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04" i="12" l="1"/>
  <c r="F40" i="1" s="1"/>
  <c r="G8" i="12"/>
  <c r="M8" i="12" s="1"/>
  <c r="M7" i="12" s="1"/>
  <c r="I8" i="12"/>
  <c r="I7" i="12" s="1"/>
  <c r="K8" i="12"/>
  <c r="K7" i="12" s="1"/>
  <c r="O8" i="12"/>
  <c r="O7" i="12" s="1"/>
  <c r="Q8" i="12"/>
  <c r="Q7" i="12" s="1"/>
  <c r="U8" i="12"/>
  <c r="U7" i="12" s="1"/>
  <c r="G11" i="12"/>
  <c r="I11" i="12"/>
  <c r="K11" i="12"/>
  <c r="M11" i="12"/>
  <c r="O11" i="12"/>
  <c r="O10" i="12" s="1"/>
  <c r="Q11" i="12"/>
  <c r="U11" i="12"/>
  <c r="G12" i="12"/>
  <c r="M12" i="12" s="1"/>
  <c r="I12" i="12"/>
  <c r="K12" i="12"/>
  <c r="O12" i="12"/>
  <c r="Q12" i="12"/>
  <c r="U12" i="12"/>
  <c r="G14" i="12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3" i="12"/>
  <c r="G22" i="12" s="1"/>
  <c r="I52" i="1" s="1"/>
  <c r="I23" i="12"/>
  <c r="K23" i="12"/>
  <c r="M23" i="12"/>
  <c r="O23" i="12"/>
  <c r="O22" i="12" s="1"/>
  <c r="Q23" i="12"/>
  <c r="U23" i="12"/>
  <c r="G24" i="12"/>
  <c r="M24" i="12" s="1"/>
  <c r="I24" i="12"/>
  <c r="K24" i="12"/>
  <c r="O24" i="12"/>
  <c r="Q24" i="12"/>
  <c r="U24" i="12"/>
  <c r="G26" i="12"/>
  <c r="G25" i="12" s="1"/>
  <c r="I53" i="1" s="1"/>
  <c r="I26" i="12"/>
  <c r="I25" i="12" s="1"/>
  <c r="K26" i="12"/>
  <c r="K25" i="12" s="1"/>
  <c r="O26" i="12"/>
  <c r="O25" i="12" s="1"/>
  <c r="Q26" i="12"/>
  <c r="Q25" i="12" s="1"/>
  <c r="U26" i="12"/>
  <c r="U25" i="12" s="1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1" i="12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4" i="12"/>
  <c r="I74" i="12"/>
  <c r="K74" i="12"/>
  <c r="O74" i="12"/>
  <c r="Q74" i="12"/>
  <c r="U74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3" i="12"/>
  <c r="M83" i="12" s="1"/>
  <c r="I83" i="12"/>
  <c r="K83" i="12"/>
  <c r="O83" i="12"/>
  <c r="Q83" i="12"/>
  <c r="U83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9" i="12"/>
  <c r="M89" i="12" s="1"/>
  <c r="I89" i="12"/>
  <c r="K89" i="12"/>
  <c r="O89" i="12"/>
  <c r="Q89" i="12"/>
  <c r="Q88" i="12" s="1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O92" i="12"/>
  <c r="G93" i="12"/>
  <c r="M93" i="12" s="1"/>
  <c r="M92" i="12" s="1"/>
  <c r="I93" i="12"/>
  <c r="I92" i="12" s="1"/>
  <c r="K93" i="12"/>
  <c r="K92" i="12" s="1"/>
  <c r="O93" i="12"/>
  <c r="Q93" i="12"/>
  <c r="Q92" i="12" s="1"/>
  <c r="U93" i="12"/>
  <c r="U92" i="12" s="1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Q99" i="12"/>
  <c r="G100" i="12"/>
  <c r="M100" i="12" s="1"/>
  <c r="M99" i="12" s="1"/>
  <c r="I100" i="12"/>
  <c r="I99" i="12" s="1"/>
  <c r="K100" i="12"/>
  <c r="K99" i="12" s="1"/>
  <c r="O100" i="12"/>
  <c r="O99" i="12" s="1"/>
  <c r="Q100" i="12"/>
  <c r="U100" i="12"/>
  <c r="U99" i="12" s="1"/>
  <c r="G102" i="12"/>
  <c r="M102" i="12" s="1"/>
  <c r="I102" i="12"/>
  <c r="I101" i="12" s="1"/>
  <c r="K102" i="12"/>
  <c r="K101" i="12" s="1"/>
  <c r="O102" i="12"/>
  <c r="O101" i="12" s="1"/>
  <c r="Q102" i="12"/>
  <c r="U102" i="12"/>
  <c r="U101" i="12" s="1"/>
  <c r="G27" i="1"/>
  <c r="J28" i="1"/>
  <c r="J26" i="1"/>
  <c r="G38" i="1"/>
  <c r="F38" i="1"/>
  <c r="H32" i="1"/>
  <c r="J23" i="1"/>
  <c r="J24" i="1"/>
  <c r="J25" i="1"/>
  <c r="J27" i="1"/>
  <c r="E24" i="1"/>
  <c r="E26" i="1"/>
  <c r="G101" i="12" l="1"/>
  <c r="I62" i="1" s="1"/>
  <c r="I20" i="1" s="1"/>
  <c r="O84" i="12"/>
  <c r="G92" i="12"/>
  <c r="I59" i="1" s="1"/>
  <c r="I18" i="1" s="1"/>
  <c r="K88" i="12"/>
  <c r="Q10" i="12"/>
  <c r="G34" i="12"/>
  <c r="I55" i="1" s="1"/>
  <c r="O27" i="12"/>
  <c r="O88" i="12"/>
  <c r="U94" i="12"/>
  <c r="K13" i="12"/>
  <c r="F41" i="1"/>
  <c r="I94" i="12"/>
  <c r="U88" i="12"/>
  <c r="G13" i="12"/>
  <c r="I51" i="1" s="1"/>
  <c r="G7" i="12"/>
  <c r="M101" i="12"/>
  <c r="K94" i="12"/>
  <c r="G27" i="12"/>
  <c r="I54" i="1" s="1"/>
  <c r="U27" i="12"/>
  <c r="K22" i="12"/>
  <c r="I22" i="12"/>
  <c r="U10" i="12"/>
  <c r="AD104" i="12"/>
  <c r="K84" i="12"/>
  <c r="I88" i="12"/>
  <c r="G84" i="12"/>
  <c r="I57" i="1" s="1"/>
  <c r="Q34" i="12"/>
  <c r="I27" i="12"/>
  <c r="M88" i="12"/>
  <c r="U34" i="12"/>
  <c r="O94" i="12"/>
  <c r="Q84" i="12"/>
  <c r="U73" i="12"/>
  <c r="O73" i="12"/>
  <c r="U22" i="12"/>
  <c r="Q13" i="12"/>
  <c r="K10" i="12"/>
  <c r="I10" i="12"/>
  <c r="F39" i="1"/>
  <c r="Q73" i="12"/>
  <c r="O34" i="12"/>
  <c r="U13" i="12"/>
  <c r="Q101" i="12"/>
  <c r="Q94" i="12"/>
  <c r="G88" i="12"/>
  <c r="I58" i="1" s="1"/>
  <c r="U84" i="12"/>
  <c r="I34" i="12"/>
  <c r="K27" i="12"/>
  <c r="Q22" i="12"/>
  <c r="O13" i="12"/>
  <c r="I73" i="12"/>
  <c r="K34" i="12"/>
  <c r="I84" i="12"/>
  <c r="K73" i="12"/>
  <c r="G73" i="12"/>
  <c r="I56" i="1" s="1"/>
  <c r="Q27" i="12"/>
  <c r="I13" i="12"/>
  <c r="G10" i="12"/>
  <c r="I50" i="1" s="1"/>
  <c r="M84" i="12"/>
  <c r="M94" i="12"/>
  <c r="M22" i="12"/>
  <c r="M10" i="12"/>
  <c r="G99" i="12"/>
  <c r="I61" i="1" s="1"/>
  <c r="I19" i="1" s="1"/>
  <c r="G94" i="12"/>
  <c r="I60" i="1" s="1"/>
  <c r="M74" i="12"/>
  <c r="M73" i="12" s="1"/>
  <c r="M35" i="12"/>
  <c r="M34" i="12" s="1"/>
  <c r="M31" i="12"/>
  <c r="M27" i="12" s="1"/>
  <c r="M26" i="12"/>
  <c r="M25" i="12" s="1"/>
  <c r="M14" i="12"/>
  <c r="M13" i="12" s="1"/>
  <c r="I17" i="1" l="1"/>
  <c r="G40" i="1"/>
  <c r="H40" i="1" s="1"/>
  <c r="I40" i="1" s="1"/>
  <c r="G39" i="1"/>
  <c r="G42" i="1" s="1"/>
  <c r="G26" i="1" s="1"/>
  <c r="G41" i="1"/>
  <c r="H41" i="1" s="1"/>
  <c r="I41" i="1" s="1"/>
  <c r="H39" i="1"/>
  <c r="H42" i="1" s="1"/>
  <c r="F42" i="1"/>
  <c r="G104" i="12"/>
  <c r="I49" i="1"/>
  <c r="I63" i="1" s="1"/>
  <c r="I16" i="1"/>
  <c r="I21" i="1" s="1"/>
  <c r="G23" i="1" s="1"/>
  <c r="J50" i="1" l="1"/>
  <c r="J57" i="1"/>
  <c r="J60" i="1"/>
  <c r="J49" i="1"/>
  <c r="J62" i="1"/>
  <c r="J55" i="1"/>
  <c r="J61" i="1"/>
  <c r="J53" i="1"/>
  <c r="J56" i="1"/>
  <c r="J59" i="1"/>
  <c r="J58" i="1"/>
  <c r="J51" i="1"/>
  <c r="J52" i="1"/>
  <c r="J54" i="1"/>
  <c r="G24" i="1"/>
  <c r="G29" i="1" s="1"/>
  <c r="G28" i="1"/>
  <c r="I39" i="1"/>
  <c r="I42" i="1" s="1"/>
  <c r="J63" i="1" l="1"/>
  <c r="J41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<sst xmlns="http://schemas.openxmlformats.org/spreadsheetml/2006/main" count="521" uniqueCount="275">
  <si>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</si>
  <si>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</si>
  <si>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</si>
  <si>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</si>
  <si>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</si>
  <si>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</si>
  <si>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</si>
  <si>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</si>
  <si>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</si>
  <si>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</si>
  <si>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</si>
  <si>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</si>
  <si>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</si>
  <si>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</si>
  <si>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</si>
  <si>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</si>
  <si>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</si>
  <si>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</si>
  <si>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</si>
  <si>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</si>
  <si>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</si>
  <si>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</si>
  <si>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</si>
  <si>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</si>
  <si>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</si>
  <si>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</si>
  <si>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</si>
  <si>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</si>
  <si>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</si>
  <si>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</si>
  <si>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</si>
  <si>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</si>
  <si>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</si>
  <si>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</si>
  <si>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</si>
  <si>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</si>
  <si>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</si>
  <si>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</si>
  <si>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</si>
  <si>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</si>
  <si>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</si>
  <si>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</si>
  <si>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</si>
  <si>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003-01</t>
  </si>
  <si>
    <t>Oprava střechy</t>
  </si>
  <si>
    <t>003-1</t>
  </si>
  <si>
    <t>Střecha Náměstí Hrdinů 928/4</t>
  </si>
  <si>
    <t>Objekt:</t>
  </si>
  <si>
    <t>Rozpočet:</t>
  </si>
  <si>
    <t>003</t>
  </si>
  <si>
    <t>BD Náměstí Hrdinů 928/4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</si>
  <si>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</si>
  <si>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</si>
  <si>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</si>
  <si>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</si>
  <si>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</si>
  <si>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</si>
  <si>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</si>
  <si>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62</t>
  </si>
  <si>
    <t>Úpravy povrchů vnější</t>
  </si>
  <si>
    <t>94</t>
  </si>
  <si>
    <t>Lešení a stavební výtahy</t>
  </si>
  <si>
    <t>99</t>
  </si>
  <si>
    <t>Staveništní přesun hmot</t>
  </si>
  <si>
    <t>712</t>
  </si>
  <si>
    <t>Živičné krytiny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</si>
  <si>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</si>
  <si>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</si>
  <si>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</si>
  <si>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</si>
  <si>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</si>
  <si>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</si>
  <si>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</si>
  <si>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</si>
  <si>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</si>
  <si>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</si>
  <si>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</si>
  <si>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</si>
  <si>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</si>
  <si>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</si>
  <si>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</si>
  <si>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</si>
  <si>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</si>
  <si>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</si>
  <si>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</si>
  <si>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</si>
  <si>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</si>
  <si>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</si>
  <si>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</si>
  <si>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</si>
  <si>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</si>
  <si>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</si>
  <si>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</si>
  <si>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</si>
  <si>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</si>
  <si>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</si>
  <si>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</si>
  <si>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</si>
  <si>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</si>
  <si>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</si>
  <si>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</si>
  <si>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</si>
  <si>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</si>
  <si>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</si>
  <si>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</si>
  <si>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</si>
  <si>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</si>
  <si>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314100010RA0</t>
  </si>
  <si>
    <t>Oprava komína z CP, včetně lešení</t>
  </si>
  <si>
    <t>m</t>
  </si>
  <si>
    <t>POL2_</t>
  </si>
  <si>
    <t>pozice č4 : 9,4</t>
  </si>
  <si>
    <t>VV</t>
  </si>
  <si>
    <t>622412242R00</t>
  </si>
  <si>
    <t>Nátěr stěn vnějších, silikátový</t>
  </si>
  <si>
    <t>m2</t>
  </si>
  <si>
    <t>POL1_</t>
  </si>
  <si>
    <t>622423722R00</t>
  </si>
  <si>
    <t>Oprava vněj. omítek III,do80%, štuk na 100% plochy</t>
  </si>
  <si>
    <t>941941032R00</t>
  </si>
  <si>
    <t>Montáž lešení leh.řad.s podlahami,š.do 1 m, H 30 m</t>
  </si>
  <si>
    <t>941941192R00</t>
  </si>
  <si>
    <t>Příplatek za každý měsíc použití lešení k pol.1032</t>
  </si>
  <si>
    <t>941941832R00</t>
  </si>
  <si>
    <t>Demontáž lešení leh.řad.s podlahami,š.1 m, H 30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</si>
  <si>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</si>
  <si>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</si>
  <si>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</si>
  <si>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</si>
  <si>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</si>
  <si>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</si>
  <si>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</si>
  <si>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</si>
  <si>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944945813R00</t>
  </si>
  <si>
    <t>Demontáž záchytné stříšky H 4,5 m, šířky nad 2 m</t>
  </si>
  <si>
    <t>998009101R00</t>
  </si>
  <si>
    <t>Přesun hmot lešení samostatně budovaného</t>
  </si>
  <si>
    <t>t</t>
  </si>
  <si>
    <t>POL7_</t>
  </si>
  <si>
    <t>998011002R00</t>
  </si>
  <si>
    <t>Přesun hmot pro budovy zděné výšky do 12 m</t>
  </si>
  <si>
    <t>712631101RZ1</t>
  </si>
  <si>
    <t>Povlaková krytina střech 45°, pásy na sucho, 1 vrstva - včetně dodávky A 330/H</t>
  </si>
  <si>
    <t>762341210RT2</t>
  </si>
  <si>
    <t>Montáž bednění střech rovných, prkna hrubá na sraz, včetně dodávky řeziva, prkna tl. 24 mm</t>
  </si>
  <si>
    <t>pozice č. 12 : 0,6*0,6</t>
  </si>
  <si>
    <t>762330014RAA</t>
  </si>
  <si>
    <t>Konstrukce vázaná krovu z řeziva plochy 288 cm2 - výměna, včetně dodávky</t>
  </si>
  <si>
    <t>762340010RAB</t>
  </si>
  <si>
    <t>Bednění střech z prken na sraz, prkna tloušťky 24 mm, včetně dodávky</t>
  </si>
  <si>
    <t>762900040RAB</t>
  </si>
  <si>
    <t>Demontáž samostatných prvků krovů, bednění</t>
  </si>
  <si>
    <t>998762102R00</t>
  </si>
  <si>
    <t>Přesun hmot pro tesařské konstrukce, výšky do 12 m</t>
  </si>
  <si>
    <t>764311202RT2</t>
  </si>
  <si>
    <t>Krytina hladká z Pz, tabule 2 x 1 m, do 45°, z plechu tl. 0,55 mm, plocha 10 - 25 m2</t>
  </si>
  <si>
    <t>pozice č14a : 17</t>
  </si>
  <si>
    <t>764324230R00</t>
  </si>
  <si>
    <t>Oplechování Pz okapů, TK, segm.do 0,5 m, rš 400 mm</t>
  </si>
  <si>
    <t>pozice č16 : 17</t>
  </si>
  <si>
    <t>764331240R00</t>
  </si>
  <si>
    <t>Lemování z Pz plechu zdí, tvrdá krytina, rš 400 mm</t>
  </si>
  <si>
    <t>764339230R00</t>
  </si>
  <si>
    <t>Lemování z Pz, komínů na hladké krytině, v ploše</t>
  </si>
  <si>
    <t>764348291R00</t>
  </si>
  <si>
    <t>Montáž zachytače sněhu Pz</t>
  </si>
  <si>
    <t>kus</t>
  </si>
  <si>
    <t>pozice 8b : 405</t>
  </si>
  <si>
    <t>764352205R00</t>
  </si>
  <si>
    <t>Žlaby z Pz plechu podokapní půlkruhové, rš 400 mm</t>
  </si>
  <si>
    <t>764362220R00</t>
  </si>
  <si>
    <t>Okno, výlez střešní z Pz plechu, krytina hladká,60 x 60cm, včetně lemování</t>
  </si>
  <si>
    <t>poziuce 13a, 13b : 2+1</t>
  </si>
  <si>
    <t>764392230R00</t>
  </si>
  <si>
    <t>Úžlabí z Pz plechu, rš 400 mm</t>
  </si>
  <si>
    <t>764393230R00</t>
  </si>
  <si>
    <t>Hřeben střechy z Pz plechu, rš 400 mm</t>
  </si>
  <si>
    <t>764454203R00</t>
  </si>
  <si>
    <t>Odpadní trouby z Pz plechu, kruhové, D 120 mm</t>
  </si>
  <si>
    <t>764530240R00</t>
  </si>
  <si>
    <t>Oplechování zdí z Cu plechu, rš 500 mm</t>
  </si>
  <si>
    <t>položka 3b : 20</t>
  </si>
  <si>
    <t>764311831RT1</t>
  </si>
  <si>
    <t>Demontáž krytiny, tabule 2 x 1 m, do 25 m2, do 45°, z Pz plechu</t>
  </si>
  <si>
    <t>pozice 14a, 14b : 150+17</t>
  </si>
  <si>
    <t>764321821R00</t>
  </si>
  <si>
    <t>Demontáž oplechování říms, rš 500 mm, do 45°</t>
  </si>
  <si>
    <t>poloožka 3b : 20</t>
  </si>
  <si>
    <t>764322831R00</t>
  </si>
  <si>
    <t>Demontáž oplechování okapů, TK, rš 400 mm, do 45°</t>
  </si>
  <si>
    <t>764331851R00</t>
  </si>
  <si>
    <t>Demontáž lemování zdí, rš 400 a 500 mm, do 45°</t>
  </si>
  <si>
    <t>764339831R00</t>
  </si>
  <si>
    <t>Demontáž lemování komínů v ploše, hl. kryt, do 45°</t>
  </si>
  <si>
    <t>764348814R00</t>
  </si>
  <si>
    <t>Demontáž sněhového zachytače, sklon do 45°</t>
  </si>
  <si>
    <t>764352811R00</t>
  </si>
  <si>
    <t>Demontáž žlabů půlkruh. rovných, rš 330 mm, do 45°</t>
  </si>
  <si>
    <t>764362811R00</t>
  </si>
  <si>
    <t>Demontáž střešního okna, hladká krytina, do 45°</t>
  </si>
  <si>
    <t>pozice 12, 13a, 13b : 4</t>
  </si>
  <si>
    <t>764392841R00</t>
  </si>
  <si>
    <t>Demontáž úžlabí, rš 500 mm, sklon do 45°</t>
  </si>
  <si>
    <t>764393831R00</t>
  </si>
  <si>
    <t>Demontáž hřebene střechy, rš do 400 mm, do 45°</t>
  </si>
  <si>
    <t>764454802R00</t>
  </si>
  <si>
    <t>Demontáž odpadních trub kruhových,D 120 mm</t>
  </si>
  <si>
    <t>764211921R00</t>
  </si>
  <si>
    <t>Oprava krytiny hladké Cu 2 x 1 m, do 25 m2, do 45°</t>
  </si>
  <si>
    <t>položka 3a : 20</t>
  </si>
  <si>
    <t>764211921HO</t>
  </si>
  <si>
    <t>oprava měděných prvků - pozice č. 9, 10. 11  , včetně úžlabí. oplechování, svodů, žlabů apod</t>
  </si>
  <si>
    <t>905      R01</t>
  </si>
  <si>
    <t>Hzs-revize provoz.souboru a st.obj., Revize</t>
  </si>
  <si>
    <t>h</t>
  </si>
  <si>
    <t>POL10_</t>
  </si>
  <si>
    <t>764248292R00</t>
  </si>
  <si>
    <t>Montáž zachytače sněhu z Cu , D+M</t>
  </si>
  <si>
    <t>POL3_</t>
  </si>
  <si>
    <t>pozice 8a : 49</t>
  </si>
  <si>
    <t>998764103R00</t>
  </si>
  <si>
    <t>Přesun hmot pro klempířské konstr., výšky do 24 m</t>
  </si>
  <si>
    <t>765321812R00</t>
  </si>
  <si>
    <t>Demontáž vláknocem.čtverců na bednění, do suti</t>
  </si>
  <si>
    <t>pozice č1 : 170</t>
  </si>
  <si>
    <t>765321840R00</t>
  </si>
  <si>
    <t>Příplatek za sklon přes 30 do 45°, do suti</t>
  </si>
  <si>
    <t>765322111R00</t>
  </si>
  <si>
    <t>Krytina vláknocementová, střech jedn., bednění+lep</t>
  </si>
  <si>
    <t>pozice č1 a 14a : 170+150</t>
  </si>
  <si>
    <t>765328512R00</t>
  </si>
  <si>
    <t>Hřeben vláknocem. barevný pro šablony, jednoduchý</t>
  </si>
  <si>
    <t>765328540R00</t>
  </si>
  <si>
    <t>Přípl.za sklon pro hřeben k vlnovkám přes30 do 45°</t>
  </si>
  <si>
    <t>765799301R00</t>
  </si>
  <si>
    <t>Demontáž pojistné izolace A330 SH</t>
  </si>
  <si>
    <t>pozice č1, 14a, 14b : 170+150+17</t>
  </si>
  <si>
    <t>998765103R00</t>
  </si>
  <si>
    <t>Přesun hmot pro krytiny tvrdé, výšky do 24 m</t>
  </si>
  <si>
    <t>767851803R00</t>
  </si>
  <si>
    <t>Demontáž kompletní celé lávky</t>
  </si>
  <si>
    <t>767851803HO</t>
  </si>
  <si>
    <t>kompletní repase komínové lávky,  včetně zpětné montáže</t>
  </si>
  <si>
    <t>767851804HO</t>
  </si>
  <si>
    <t>přemístění sdělovacích zařízení, demontáž ocelových stojek</t>
  </si>
  <si>
    <t xml:space="preserve">hod   </t>
  </si>
  <si>
    <t>783601813R00</t>
  </si>
  <si>
    <t>Odstranění nátěrů truhlářských,  oškrábáním</t>
  </si>
  <si>
    <t>783671003R00</t>
  </si>
  <si>
    <t>Nátěr polyuretan.truhlářských výrobků 2x +1x email</t>
  </si>
  <si>
    <t>783782207R00</t>
  </si>
  <si>
    <t>Nátěr tesařských konstrukcí Bochemitem FORTE 2x</t>
  </si>
  <si>
    <t>210200020RA0</t>
  </si>
  <si>
    <t>Hromosvod</t>
  </si>
  <si>
    <t>kompl</t>
  </si>
  <si>
    <t>979087112R00</t>
  </si>
  <si>
    <t>Nakládání suti na dopravní prostředky</t>
  </si>
  <si>
    <t>POL8_</t>
  </si>
  <si>
    <t>979084216R00</t>
  </si>
  <si>
    <t>Vodorovná doprava vybour. hmot po suchu do 5 km</t>
  </si>
  <si>
    <t>979084219R00</t>
  </si>
  <si>
    <t>Příplatek k dopravě vybour.hmot za dalších 5 km</t>
  </si>
  <si>
    <t>979990122R00</t>
  </si>
  <si>
    <t>Poplatek za skládku suti - střešní krytina</t>
  </si>
  <si>
    <t>005124010R</t>
  </si>
  <si>
    <t>Koordinační činnost</t>
  </si>
  <si>
    <t>Soubor</t>
  </si>
  <si>
    <t>POL99_2</t>
  </si>
  <si>
    <t>005121 R</t>
  </si>
  <si>
    <t>Zařízení staveniště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</si>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</sst>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16" fillId="0" borderId="15" xfId="0" applyFont="1" applyBorder="1" applyAlignment="1">
      <alignment vertical="top"/>
    </xf>
    <xf numFmtId="0" fontId="16" fillId="0" borderId="15" xfId="0" applyNumberFormat="1" applyFont="1" applyBorder="1" applyAlignment="1">
      <alignment vertical="top"/>
    </xf>
    <xf numFmtId="0" fontId="16" fillId="0" borderId="21" xfId="0" applyNumberFormat="1" applyFont="1" applyBorder="1" applyAlignment="1">
      <alignment horizontal="left" vertical="top" wrapText="1"/>
    </xf>
    <xf numFmtId="0" fontId="16" fillId="0" borderId="22" xfId="0" applyFont="1" applyBorder="1" applyAlignment="1">
      <alignment horizontal="center" vertical="top" shrinkToFit="1"/>
    </xf>
    <xf numFmtId="164" fontId="16" fillId="0" borderId="21" xfId="0" applyNumberFormat="1" applyFont="1" applyBorder="1" applyAlignment="1">
      <alignment vertical="top" shrinkToFit="1"/>
    </xf>
    <xf numFmtId="4" fontId="16" fillId="4" borderId="21" xfId="0" applyNumberFormat="1" applyFont="1" applyFill="1" applyBorder="1" applyAlignment="1" applyProtection="1">
      <alignment vertical="top" shrinkToFit="1"/>
      <protection locked="0"/>
    </xf>
    <xf numFmtId="4" fontId="16" fillId="0" borderId="21" xfId="0" applyNumberFormat="1" applyFont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204" t="s">
        <v>42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7" zoomScaleSheetLayoutView="75" workbookViewId="0">
      <selection activeCell="G26" sqref="G26:I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">
      <c r="A2" s="4"/>
      <c r="B2" s="81" t="s">
        <v>24</v>
      </c>
      <c r="C2" s="82"/>
      <c r="D2" s="83" t="s">
        <v>49</v>
      </c>
      <c r="E2" s="83" t="s">
        <v>50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47</v>
      </c>
      <c r="C3" s="82"/>
      <c r="D3" s="88" t="s">
        <v>45</v>
      </c>
      <c r="E3" s="88" t="s">
        <v>46</v>
      </c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48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40"/>
      <c r="E11" s="240"/>
      <c r="F11" s="240"/>
      <c r="G11" s="240"/>
      <c r="H11" s="28" t="s">
        <v>36</v>
      </c>
      <c r="I11" s="99"/>
      <c r="J11" s="11"/>
    </row>
    <row r="12" spans="1:15" ht="15.75" customHeight="1" x14ac:dyDescent="0.2">
      <c r="A12" s="4"/>
      <c r="B12" s="42"/>
      <c r="C12" s="26"/>
      <c r="D12" s="243"/>
      <c r="E12" s="243"/>
      <c r="F12" s="243"/>
      <c r="G12" s="243"/>
      <c r="H12" s="28" t="s">
        <v>37</v>
      </c>
      <c r="I12" s="99"/>
      <c r="J12" s="11"/>
    </row>
    <row r="13" spans="1:15" ht="15.75" customHeight="1" x14ac:dyDescent="0.2">
      <c r="A13" s="4"/>
      <c r="B13" s="43"/>
      <c r="C13" s="98"/>
      <c r="D13" s="244"/>
      <c r="E13" s="244"/>
      <c r="F13" s="244"/>
      <c r="G13" s="244"/>
      <c r="H13" s="29"/>
      <c r="I13" s="35"/>
      <c r="J13" s="52"/>
    </row>
    <row r="14" spans="1:15" ht="24" hidden="1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59" t="s">
        <v>26</v>
      </c>
      <c r="B16" s="160" t="s">
        <v>26</v>
      </c>
      <c r="C16" s="59"/>
      <c r="D16" s="60"/>
      <c r="E16" s="220"/>
      <c r="F16" s="221"/>
      <c r="G16" s="220"/>
      <c r="H16" s="221"/>
      <c r="I16" s="220">
        <f>SUMIF(F49:F62,A16,I49:I62)+SUMIF(F49:F62,"PSU",I49:I62)</f>
        <v>0</v>
      </c>
      <c r="J16" s="222"/>
    </row>
    <row r="17" spans="1:10" ht="23.25" customHeight="1" x14ac:dyDescent="0.2">
      <c r="A17" s="159" t="s">
        <v>27</v>
      </c>
      <c r="B17" s="160" t="s">
        <v>27</v>
      </c>
      <c r="C17" s="59"/>
      <c r="D17" s="60"/>
      <c r="E17" s="220"/>
      <c r="F17" s="221"/>
      <c r="G17" s="220"/>
      <c r="H17" s="221"/>
      <c r="I17" s="220">
        <f>SUMIF(F49:F62,A17,I49:I62)</f>
        <v>0</v>
      </c>
      <c r="J17" s="222"/>
    </row>
    <row r="18" spans="1:10" ht="23.25" customHeight="1" x14ac:dyDescent="0.2">
      <c r="A18" s="159" t="s">
        <v>28</v>
      </c>
      <c r="B18" s="160" t="s">
        <v>28</v>
      </c>
      <c r="C18" s="59"/>
      <c r="D18" s="60"/>
      <c r="E18" s="220"/>
      <c r="F18" s="221"/>
      <c r="G18" s="220"/>
      <c r="H18" s="221"/>
      <c r="I18" s="220">
        <f>SUMIF(F49:F62,A18,I49:I62)</f>
        <v>0</v>
      </c>
      <c r="J18" s="222"/>
    </row>
    <row r="19" spans="1:10" ht="23.25" customHeight="1" x14ac:dyDescent="0.2">
      <c r="A19" s="159" t="s">
        <v>81</v>
      </c>
      <c r="B19" s="160" t="s">
        <v>29</v>
      </c>
      <c r="C19" s="59"/>
      <c r="D19" s="60"/>
      <c r="E19" s="220"/>
      <c r="F19" s="221"/>
      <c r="G19" s="220"/>
      <c r="H19" s="221"/>
      <c r="I19" s="220">
        <f>SUMIF(F49:F62,A19,I49:I62)</f>
        <v>0</v>
      </c>
      <c r="J19" s="222"/>
    </row>
    <row r="20" spans="1:10" ht="23.25" customHeight="1" x14ac:dyDescent="0.2">
      <c r="A20" s="159" t="s">
        <v>82</v>
      </c>
      <c r="B20" s="160" t="s">
        <v>30</v>
      </c>
      <c r="C20" s="59"/>
      <c r="D20" s="60"/>
      <c r="E20" s="220"/>
      <c r="F20" s="221"/>
      <c r="G20" s="220"/>
      <c r="H20" s="221"/>
      <c r="I20" s="220">
        <f>SUMIF(F49:F62,A20,I49:I62)</f>
        <v>0</v>
      </c>
      <c r="J20" s="222"/>
    </row>
    <row r="21" spans="1:10" ht="23.25" customHeight="1" x14ac:dyDescent="0.2">
      <c r="A21" s="4"/>
      <c r="B21" s="75" t="s">
        <v>31</v>
      </c>
      <c r="C21" s="76"/>
      <c r="D21" s="77"/>
      <c r="E21" s="228"/>
      <c r="F21" s="237"/>
      <c r="G21" s="228"/>
      <c r="H21" s="237"/>
      <c r="I21" s="228">
        <f>SUM(I16:J20)</f>
        <v>0</v>
      </c>
      <c r="J21" s="229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26">
        <f>I21</f>
        <v>0</v>
      </c>
      <c r="H23" s="227"/>
      <c r="I23" s="227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24">
        <f>ZakladDPHSni*SazbaDPH1/100</f>
        <v>0</v>
      </c>
      <c r="H24" s="225"/>
      <c r="I24" s="225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26">
        <v>0</v>
      </c>
      <c r="H25" s="227"/>
      <c r="I25" s="227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33">
        <f>ZakladDPHZakl*SazbaDPH2/100</f>
        <v>0</v>
      </c>
      <c r="H26" s="234"/>
      <c r="I26" s="234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35">
        <f>0</f>
        <v>0</v>
      </c>
      <c r="H27" s="235"/>
      <c r="I27" s="235"/>
      <c r="J27" s="64" t="str">
        <f t="shared" si="0"/>
        <v>CZK</v>
      </c>
    </row>
    <row r="28" spans="1:10" ht="27.75" hidden="1" customHeight="1" thickBot="1" x14ac:dyDescent="0.25">
      <c r="A28" s="4"/>
      <c r="B28" s="128" t="s">
        <v>25</v>
      </c>
      <c r="C28" s="129"/>
      <c r="D28" s="129"/>
      <c r="E28" s="130"/>
      <c r="F28" s="131"/>
      <c r="G28" s="238">
        <f>ZakladDPHSniVypocet+ZakladDPHZaklVypocet</f>
        <v>0</v>
      </c>
      <c r="H28" s="238"/>
      <c r="I28" s="238"/>
      <c r="J28" s="132" t="str">
        <f t="shared" si="0"/>
        <v>CZK</v>
      </c>
    </row>
    <row r="29" spans="1:10" ht="27.75" customHeight="1" thickBot="1" x14ac:dyDescent="0.25">
      <c r="A29" s="4"/>
      <c r="B29" s="128" t="s">
        <v>38</v>
      </c>
      <c r="C29" s="133"/>
      <c r="D29" s="133"/>
      <c r="E29" s="133"/>
      <c r="F29" s="133"/>
      <c r="G29" s="236">
        <f>ZakladDPHSni+DPHSni+ZakladDPHZakl+DPHZakl+Zaokrouhleni</f>
        <v>0</v>
      </c>
      <c r="H29" s="236"/>
      <c r="I29" s="236"/>
      <c r="J29" s="134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42494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23" t="s">
        <v>2</v>
      </c>
      <c r="E35" s="223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8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51</v>
      </c>
      <c r="C39" s="209"/>
      <c r="D39" s="210"/>
      <c r="E39" s="210"/>
      <c r="F39" s="119">
        <f>'003-1 003-01 Pol'!AC104</f>
        <v>0</v>
      </c>
      <c r="G39" s="120">
        <f>'003-1 003-01 Pol'!AD104</f>
        <v>0</v>
      </c>
      <c r="H39" s="121">
        <f>(F39*SazbaDPH1/100)+(G39*SazbaDPH2/100)</f>
        <v>0</v>
      </c>
      <c r="I39" s="121">
        <f>F39+G39+H39</f>
        <v>0</v>
      </c>
      <c r="J39" s="113" t="str">
        <f>IF(CenaCelkemVypocet=0,"",I39/CenaCelkemVypocet*100)</f>
        <v/>
      </c>
    </row>
    <row r="40" spans="1:10" ht="25.5" hidden="1" customHeight="1" x14ac:dyDescent="0.2">
      <c r="A40" s="104">
        <v>2</v>
      </c>
      <c r="B40" s="105" t="s">
        <v>45</v>
      </c>
      <c r="C40" s="211" t="s">
        <v>46</v>
      </c>
      <c r="D40" s="212"/>
      <c r="E40" s="212"/>
      <c r="F40" s="122">
        <f>'003-1 003-01 Pol'!AC104</f>
        <v>0</v>
      </c>
      <c r="G40" s="123">
        <f>'003-1 003-01 Pol'!AD104</f>
        <v>0</v>
      </c>
      <c r="H40" s="123">
        <f>(F40*SazbaDPH1/100)+(G40*SazbaDPH2/100)</f>
        <v>0</v>
      </c>
      <c r="I40" s="123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104">
        <v>3</v>
      </c>
      <c r="B41" s="114" t="s">
        <v>43</v>
      </c>
      <c r="C41" s="213" t="s">
        <v>44</v>
      </c>
      <c r="D41" s="214"/>
      <c r="E41" s="214"/>
      <c r="F41" s="124">
        <f>'003-1 003-01 Pol'!AC104</f>
        <v>0</v>
      </c>
      <c r="G41" s="125">
        <f>'003-1 003-01 Pol'!AD104</f>
        <v>0</v>
      </c>
      <c r="H41" s="125">
        <f>(F41*SazbaDPH1/100)+(G41*SazbaDPH2/100)</f>
        <v>0</v>
      </c>
      <c r="I41" s="125">
        <f>F41+G41+H41</f>
        <v>0</v>
      </c>
      <c r="J41" s="115" t="str">
        <f>IF(CenaCelkemVypocet=0,"",I41/CenaCelkemVypocet*100)</f>
        <v/>
      </c>
    </row>
    <row r="42" spans="1:10" ht="25.5" hidden="1" customHeight="1" x14ac:dyDescent="0.2">
      <c r="A42" s="104"/>
      <c r="B42" s="215" t="s">
        <v>52</v>
      </c>
      <c r="C42" s="216"/>
      <c r="D42" s="216"/>
      <c r="E42" s="217"/>
      <c r="F42" s="126">
        <f>SUMIF(A39:A41,"=1",F39:F41)</f>
        <v>0</v>
      </c>
      <c r="G42" s="127">
        <f>SUMIF(A39:A41,"=1",G39:G41)</f>
        <v>0</v>
      </c>
      <c r="H42" s="127">
        <f>SUMIF(A39:A41,"=1",H39:H41)</f>
        <v>0</v>
      </c>
      <c r="I42" s="127">
        <f>SUMIF(A39:A41,"=1",I39:I41)</f>
        <v>0</v>
      </c>
      <c r="J42" s="107">
        <f>SUMIF(A39:A41,"=1",J39:J41)</f>
        <v>0</v>
      </c>
    </row>
    <row r="46" spans="1:10" ht="15.75" x14ac:dyDescent="0.25">
      <c r="B46" s="135" t="s">
        <v>54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55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5" t="s">
        <v>56</v>
      </c>
      <c r="C49" s="218" t="s">
        <v>57</v>
      </c>
      <c r="D49" s="219"/>
      <c r="E49" s="219"/>
      <c r="F49" s="151" t="s">
        <v>26</v>
      </c>
      <c r="G49" s="152"/>
      <c r="H49" s="152"/>
      <c r="I49" s="152">
        <f>'003-1 003-01 Pol'!G7</f>
        <v>0</v>
      </c>
      <c r="J49" s="147" t="str">
        <f>IF(I63=0,"",I49/I63*100)</f>
        <v/>
      </c>
    </row>
    <row r="50" spans="1:10" ht="25.5" customHeight="1" x14ac:dyDescent="0.2">
      <c r="A50" s="137"/>
      <c r="B50" s="139" t="s">
        <v>58</v>
      </c>
      <c r="C50" s="205" t="s">
        <v>59</v>
      </c>
      <c r="D50" s="206"/>
      <c r="E50" s="206"/>
      <c r="F50" s="153" t="s">
        <v>26</v>
      </c>
      <c r="G50" s="154"/>
      <c r="H50" s="154"/>
      <c r="I50" s="154">
        <f>'003-1 003-01 Pol'!G10</f>
        <v>0</v>
      </c>
      <c r="J50" s="148" t="str">
        <f>IF(I63=0,"",I50/I63*100)</f>
        <v/>
      </c>
    </row>
    <row r="51" spans="1:10" ht="25.5" customHeight="1" x14ac:dyDescent="0.2">
      <c r="A51" s="137"/>
      <c r="B51" s="139" t="s">
        <v>60</v>
      </c>
      <c r="C51" s="205" t="s">
        <v>61</v>
      </c>
      <c r="D51" s="206"/>
      <c r="E51" s="206"/>
      <c r="F51" s="153" t="s">
        <v>26</v>
      </c>
      <c r="G51" s="154"/>
      <c r="H51" s="154"/>
      <c r="I51" s="154">
        <f>'003-1 003-01 Pol'!G13</f>
        <v>0</v>
      </c>
      <c r="J51" s="148" t="str">
        <f>IF(I63=0,"",I51/I63*100)</f>
        <v/>
      </c>
    </row>
    <row r="52" spans="1:10" ht="25.5" customHeight="1" x14ac:dyDescent="0.2">
      <c r="A52" s="137"/>
      <c r="B52" s="139" t="s">
        <v>62</v>
      </c>
      <c r="C52" s="205" t="s">
        <v>63</v>
      </c>
      <c r="D52" s="206"/>
      <c r="E52" s="206"/>
      <c r="F52" s="153" t="s">
        <v>26</v>
      </c>
      <c r="G52" s="154"/>
      <c r="H52" s="154"/>
      <c r="I52" s="154">
        <f>'003-1 003-01 Pol'!G22</f>
        <v>0</v>
      </c>
      <c r="J52" s="148" t="str">
        <f>IF(I63=0,"",I52/I63*100)</f>
        <v/>
      </c>
    </row>
    <row r="53" spans="1:10" ht="25.5" customHeight="1" x14ac:dyDescent="0.2">
      <c r="A53" s="137"/>
      <c r="B53" s="139" t="s">
        <v>64</v>
      </c>
      <c r="C53" s="205" t="s">
        <v>65</v>
      </c>
      <c r="D53" s="206"/>
      <c r="E53" s="206"/>
      <c r="F53" s="153" t="s">
        <v>27</v>
      </c>
      <c r="G53" s="154"/>
      <c r="H53" s="154"/>
      <c r="I53" s="154">
        <f>'003-1 003-01 Pol'!G25</f>
        <v>0</v>
      </c>
      <c r="J53" s="148" t="str">
        <f>IF(I63=0,"",I53/I63*100)</f>
        <v/>
      </c>
    </row>
    <row r="54" spans="1:10" ht="25.5" customHeight="1" x14ac:dyDescent="0.2">
      <c r="A54" s="137"/>
      <c r="B54" s="139" t="s">
        <v>66</v>
      </c>
      <c r="C54" s="205" t="s">
        <v>67</v>
      </c>
      <c r="D54" s="206"/>
      <c r="E54" s="206"/>
      <c r="F54" s="153" t="s">
        <v>27</v>
      </c>
      <c r="G54" s="154"/>
      <c r="H54" s="154"/>
      <c r="I54" s="154">
        <f>'003-1 003-01 Pol'!G27</f>
        <v>0</v>
      </c>
      <c r="J54" s="148" t="str">
        <f>IF(I63=0,"",I54/I63*100)</f>
        <v/>
      </c>
    </row>
    <row r="55" spans="1:10" ht="25.5" customHeight="1" x14ac:dyDescent="0.2">
      <c r="A55" s="137"/>
      <c r="B55" s="139" t="s">
        <v>68</v>
      </c>
      <c r="C55" s="205" t="s">
        <v>69</v>
      </c>
      <c r="D55" s="206"/>
      <c r="E55" s="206"/>
      <c r="F55" s="153" t="s">
        <v>27</v>
      </c>
      <c r="G55" s="154"/>
      <c r="H55" s="154"/>
      <c r="I55" s="154">
        <f>'003-1 003-01 Pol'!G34</f>
        <v>0</v>
      </c>
      <c r="J55" s="148" t="str">
        <f>IF(I63=0,"",I55/I63*100)</f>
        <v/>
      </c>
    </row>
    <row r="56" spans="1:10" ht="25.5" customHeight="1" x14ac:dyDescent="0.2">
      <c r="A56" s="137"/>
      <c r="B56" s="139" t="s">
        <v>70</v>
      </c>
      <c r="C56" s="205" t="s">
        <v>71</v>
      </c>
      <c r="D56" s="206"/>
      <c r="E56" s="206"/>
      <c r="F56" s="153" t="s">
        <v>27</v>
      </c>
      <c r="G56" s="154"/>
      <c r="H56" s="154"/>
      <c r="I56" s="154">
        <f>'003-1 003-01 Pol'!G73</f>
        <v>0</v>
      </c>
      <c r="J56" s="148" t="str">
        <f>IF(I63=0,"",I56/I63*100)</f>
        <v/>
      </c>
    </row>
    <row r="57" spans="1:10" ht="25.5" customHeight="1" x14ac:dyDescent="0.2">
      <c r="A57" s="137"/>
      <c r="B57" s="139" t="s">
        <v>72</v>
      </c>
      <c r="C57" s="205" t="s">
        <v>73</v>
      </c>
      <c r="D57" s="206"/>
      <c r="E57" s="206"/>
      <c r="F57" s="153" t="s">
        <v>27</v>
      </c>
      <c r="G57" s="154"/>
      <c r="H57" s="154"/>
      <c r="I57" s="154">
        <f>'003-1 003-01 Pol'!G84</f>
        <v>0</v>
      </c>
      <c r="J57" s="148" t="str">
        <f>IF(I63=0,"",I57/I63*100)</f>
        <v/>
      </c>
    </row>
    <row r="58" spans="1:10" ht="25.5" customHeight="1" x14ac:dyDescent="0.2">
      <c r="A58" s="137"/>
      <c r="B58" s="139" t="s">
        <v>74</v>
      </c>
      <c r="C58" s="205" t="s">
        <v>75</v>
      </c>
      <c r="D58" s="206"/>
      <c r="E58" s="206"/>
      <c r="F58" s="153" t="s">
        <v>27</v>
      </c>
      <c r="G58" s="154"/>
      <c r="H58" s="154"/>
      <c r="I58" s="154">
        <f>'003-1 003-01 Pol'!G88</f>
        <v>0</v>
      </c>
      <c r="J58" s="148" t="str">
        <f>IF(I63=0,"",I58/I63*100)</f>
        <v/>
      </c>
    </row>
    <row r="59" spans="1:10" ht="25.5" customHeight="1" x14ac:dyDescent="0.2">
      <c r="A59" s="137"/>
      <c r="B59" s="139" t="s">
        <v>76</v>
      </c>
      <c r="C59" s="205" t="s">
        <v>77</v>
      </c>
      <c r="D59" s="206"/>
      <c r="E59" s="206"/>
      <c r="F59" s="153" t="s">
        <v>28</v>
      </c>
      <c r="G59" s="154"/>
      <c r="H59" s="154"/>
      <c r="I59" s="154">
        <f>'003-1 003-01 Pol'!G92</f>
        <v>0</v>
      </c>
      <c r="J59" s="148" t="str">
        <f>IF(I63=0,"",I59/I63*100)</f>
        <v/>
      </c>
    </row>
    <row r="60" spans="1:10" ht="25.5" customHeight="1" x14ac:dyDescent="0.2">
      <c r="A60" s="137"/>
      <c r="B60" s="139" t="s">
        <v>78</v>
      </c>
      <c r="C60" s="205" t="s">
        <v>79</v>
      </c>
      <c r="D60" s="206"/>
      <c r="E60" s="206"/>
      <c r="F60" s="153" t="s">
        <v>80</v>
      </c>
      <c r="G60" s="154"/>
      <c r="H60" s="154"/>
      <c r="I60" s="154">
        <f>'003-1 003-01 Pol'!G94</f>
        <v>0</v>
      </c>
      <c r="J60" s="148" t="str">
        <f>IF(I63=0,"",I60/I63*100)</f>
        <v/>
      </c>
    </row>
    <row r="61" spans="1:10" ht="25.5" customHeight="1" x14ac:dyDescent="0.2">
      <c r="A61" s="137"/>
      <c r="B61" s="139" t="s">
        <v>81</v>
      </c>
      <c r="C61" s="205" t="s">
        <v>29</v>
      </c>
      <c r="D61" s="206"/>
      <c r="E61" s="206"/>
      <c r="F61" s="153" t="s">
        <v>81</v>
      </c>
      <c r="G61" s="154"/>
      <c r="H61" s="154"/>
      <c r="I61" s="154">
        <f>'003-1 003-01 Pol'!G99</f>
        <v>0</v>
      </c>
      <c r="J61" s="148" t="str">
        <f>IF(I63=0,"",I61/I63*100)</f>
        <v/>
      </c>
    </row>
    <row r="62" spans="1:10" ht="25.5" customHeight="1" x14ac:dyDescent="0.2">
      <c r="A62" s="137"/>
      <c r="B62" s="146" t="s">
        <v>82</v>
      </c>
      <c r="C62" s="207" t="s">
        <v>30</v>
      </c>
      <c r="D62" s="208"/>
      <c r="E62" s="208"/>
      <c r="F62" s="155" t="s">
        <v>82</v>
      </c>
      <c r="G62" s="156"/>
      <c r="H62" s="156"/>
      <c r="I62" s="156">
        <f>'003-1 003-01 Pol'!G101</f>
        <v>0</v>
      </c>
      <c r="J62" s="149" t="str">
        <f>IF(I63=0,"",I62/I63*100)</f>
        <v/>
      </c>
    </row>
    <row r="63" spans="1:10" ht="25.5" customHeight="1" x14ac:dyDescent="0.2">
      <c r="A63" s="138"/>
      <c r="B63" s="142" t="s">
        <v>1</v>
      </c>
      <c r="C63" s="142"/>
      <c r="D63" s="143"/>
      <c r="E63" s="143"/>
      <c r="F63" s="157"/>
      <c r="G63" s="158"/>
      <c r="H63" s="158"/>
      <c r="I63" s="158">
        <f>SUM(I49:I62)</f>
        <v>0</v>
      </c>
      <c r="J63" s="150">
        <f>SUM(J49:J62)</f>
        <v>0</v>
      </c>
    </row>
    <row r="64" spans="1:10" x14ac:dyDescent="0.2">
      <c r="F64" s="102"/>
      <c r="G64" s="101"/>
      <c r="H64" s="102"/>
      <c r="I64" s="101"/>
      <c r="J64" s="103"/>
    </row>
    <row r="65" spans="6:10" x14ac:dyDescent="0.2">
      <c r="F65" s="102"/>
      <c r="G65" s="101"/>
      <c r="H65" s="102"/>
      <c r="I65" s="101"/>
      <c r="J65" s="103"/>
    </row>
    <row r="66" spans="6:10" x14ac:dyDescent="0.2">
      <c r="F66" s="102"/>
      <c r="G66" s="101"/>
      <c r="H66" s="102"/>
      <c r="I66" s="101"/>
      <c r="J66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80" t="s">
        <v>8</v>
      </c>
      <c r="B2" s="79"/>
      <c r="C2" s="247"/>
      <c r="D2" s="247"/>
      <c r="E2" s="247"/>
      <c r="F2" s="247"/>
      <c r="G2" s="248"/>
    </row>
    <row r="3" spans="1:7" ht="24.95" customHeight="1" x14ac:dyDescent="0.2">
      <c r="A3" s="80" t="s">
        <v>9</v>
      </c>
      <c r="B3" s="79"/>
      <c r="C3" s="247"/>
      <c r="D3" s="247"/>
      <c r="E3" s="247"/>
      <c r="F3" s="247"/>
      <c r="G3" s="248"/>
    </row>
    <row r="4" spans="1:7" ht="24.95" customHeight="1" x14ac:dyDescent="0.2">
      <c r="A4" s="80" t="s">
        <v>10</v>
      </c>
      <c r="B4" s="79"/>
      <c r="C4" s="247"/>
      <c r="D4" s="247"/>
      <c r="E4" s="247"/>
      <c r="F4" s="247"/>
      <c r="G4" s="24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opLeftCell="A79" workbookViewId="0">
      <selection activeCell="F102" sqref="F102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E1" t="s">
        <v>83</v>
      </c>
    </row>
    <row r="2" spans="1:60" ht="24.95" customHeight="1" x14ac:dyDescent="0.2">
      <c r="A2" s="162" t="s">
        <v>8</v>
      </c>
      <c r="B2" s="79" t="s">
        <v>49</v>
      </c>
      <c r="C2" s="250" t="s">
        <v>50</v>
      </c>
      <c r="D2" s="251"/>
      <c r="E2" s="251"/>
      <c r="F2" s="251"/>
      <c r="G2" s="252"/>
      <c r="AE2" t="s">
        <v>84</v>
      </c>
    </row>
    <row r="3" spans="1:60" ht="24.95" customHeight="1" x14ac:dyDescent="0.2">
      <c r="A3" s="162" t="s">
        <v>9</v>
      </c>
      <c r="B3" s="79" t="s">
        <v>45</v>
      </c>
      <c r="C3" s="250" t="s">
        <v>46</v>
      </c>
      <c r="D3" s="251"/>
      <c r="E3" s="251"/>
      <c r="F3" s="251"/>
      <c r="G3" s="252"/>
      <c r="AC3" s="100" t="s">
        <v>84</v>
      </c>
      <c r="AE3" t="s">
        <v>85</v>
      </c>
    </row>
    <row r="4" spans="1:60" ht="24.95" customHeight="1" x14ac:dyDescent="0.2">
      <c r="A4" s="163" t="s">
        <v>10</v>
      </c>
      <c r="B4" s="164" t="s">
        <v>43</v>
      </c>
      <c r="C4" s="253" t="s">
        <v>44</v>
      </c>
      <c r="D4" s="254"/>
      <c r="E4" s="254"/>
      <c r="F4" s="254"/>
      <c r="G4" s="255"/>
      <c r="AE4" t="s">
        <v>86</v>
      </c>
    </row>
    <row r="5" spans="1:60" x14ac:dyDescent="0.2">
      <c r="D5" s="161"/>
    </row>
    <row r="6" spans="1:60" ht="38.25" x14ac:dyDescent="0.2">
      <c r="A6" s="170" t="s">
        <v>87</v>
      </c>
      <c r="B6" s="168" t="s">
        <v>88</v>
      </c>
      <c r="C6" s="168" t="s">
        <v>89</v>
      </c>
      <c r="D6" s="169" t="s">
        <v>90</v>
      </c>
      <c r="E6" s="170" t="s">
        <v>91</v>
      </c>
      <c r="F6" s="165" t="s">
        <v>92</v>
      </c>
      <c r="G6" s="170" t="s">
        <v>31</v>
      </c>
      <c r="H6" s="171" t="s">
        <v>32</v>
      </c>
      <c r="I6" s="171" t="s">
        <v>93</v>
      </c>
      <c r="J6" s="171" t="s">
        <v>33</v>
      </c>
      <c r="K6" s="171" t="s">
        <v>94</v>
      </c>
      <c r="L6" s="171" t="s">
        <v>95</v>
      </c>
      <c r="M6" s="171" t="s">
        <v>96</v>
      </c>
      <c r="N6" s="171" t="s">
        <v>97</v>
      </c>
      <c r="O6" s="171" t="s">
        <v>98</v>
      </c>
      <c r="P6" s="171" t="s">
        <v>99</v>
      </c>
      <c r="Q6" s="171" t="s">
        <v>100</v>
      </c>
      <c r="R6" s="171" t="s">
        <v>101</v>
      </c>
      <c r="S6" s="171" t="s">
        <v>102</v>
      </c>
      <c r="T6" s="171" t="s">
        <v>103</v>
      </c>
      <c r="U6" s="171" t="s">
        <v>104</v>
      </c>
    </row>
    <row r="7" spans="1:60" x14ac:dyDescent="0.2">
      <c r="A7" s="172" t="s">
        <v>105</v>
      </c>
      <c r="B7" s="174" t="s">
        <v>56</v>
      </c>
      <c r="C7" s="175" t="s">
        <v>57</v>
      </c>
      <c r="D7" s="176"/>
      <c r="E7" s="182"/>
      <c r="F7" s="186"/>
      <c r="G7" s="186">
        <f>SUMIF(AE8:AE9,"&lt;&gt;NOR",G8:G9)</f>
        <v>0</v>
      </c>
      <c r="H7" s="186"/>
      <c r="I7" s="186">
        <f>SUM(I8:I9)</f>
        <v>0</v>
      </c>
      <c r="J7" s="186"/>
      <c r="K7" s="186">
        <f>SUM(K8:K9)</f>
        <v>0</v>
      </c>
      <c r="L7" s="186"/>
      <c r="M7" s="186">
        <f>SUM(M8:M9)</f>
        <v>0</v>
      </c>
      <c r="N7" s="186"/>
      <c r="O7" s="186">
        <f>SUM(O8:O9)</f>
        <v>4.53</v>
      </c>
      <c r="P7" s="186"/>
      <c r="Q7" s="186">
        <f>SUM(Q8:Q9)</f>
        <v>3.38</v>
      </c>
      <c r="R7" s="186"/>
      <c r="S7" s="186"/>
      <c r="T7" s="187"/>
      <c r="U7" s="186">
        <f>SUM(U8:U9)</f>
        <v>53.42</v>
      </c>
      <c r="AE7" t="s">
        <v>106</v>
      </c>
    </row>
    <row r="8" spans="1:60" outlineLevel="1" x14ac:dyDescent="0.2">
      <c r="A8" s="167">
        <v>1</v>
      </c>
      <c r="B8" s="177" t="s">
        <v>107</v>
      </c>
      <c r="C8" s="198" t="s">
        <v>108</v>
      </c>
      <c r="D8" s="179" t="s">
        <v>109</v>
      </c>
      <c r="E8" s="183">
        <v>9.4</v>
      </c>
      <c r="F8" s="188"/>
      <c r="G8" s="189">
        <f>ROUND(E8*F8,2)</f>
        <v>0</v>
      </c>
      <c r="H8" s="188"/>
      <c r="I8" s="189">
        <f>ROUND(E8*H8,2)</f>
        <v>0</v>
      </c>
      <c r="J8" s="188"/>
      <c r="K8" s="189">
        <f>ROUND(E8*J8,2)</f>
        <v>0</v>
      </c>
      <c r="L8" s="189">
        <v>21</v>
      </c>
      <c r="M8" s="189">
        <f>G8*(1+L8/100)</f>
        <v>0</v>
      </c>
      <c r="N8" s="189">
        <v>0.4819</v>
      </c>
      <c r="O8" s="189">
        <f>ROUND(E8*N8,2)</f>
        <v>4.53</v>
      </c>
      <c r="P8" s="189">
        <v>0.35975000000000001</v>
      </c>
      <c r="Q8" s="189">
        <f>ROUND(E8*P8,2)</f>
        <v>3.38</v>
      </c>
      <c r="R8" s="189"/>
      <c r="S8" s="189"/>
      <c r="T8" s="190">
        <v>5.6825000000000001</v>
      </c>
      <c r="U8" s="189">
        <f>ROUND(E8*T8,2)</f>
        <v>53.42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110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199" t="s">
        <v>111</v>
      </c>
      <c r="D9" s="180"/>
      <c r="E9" s="184">
        <v>9.4</v>
      </c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90"/>
      <c r="U9" s="189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112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x14ac:dyDescent="0.2">
      <c r="A10" s="173" t="s">
        <v>105</v>
      </c>
      <c r="B10" s="178" t="s">
        <v>58</v>
      </c>
      <c r="C10" s="200" t="s">
        <v>59</v>
      </c>
      <c r="D10" s="181"/>
      <c r="E10" s="185"/>
      <c r="F10" s="191"/>
      <c r="G10" s="191">
        <f>SUMIF(AE11:AE12,"&lt;&gt;NOR",G11:G12)</f>
        <v>0</v>
      </c>
      <c r="H10" s="191"/>
      <c r="I10" s="191">
        <f>SUM(I11:I12)</f>
        <v>0</v>
      </c>
      <c r="J10" s="191"/>
      <c r="K10" s="191">
        <f>SUM(K11:K12)</f>
        <v>0</v>
      </c>
      <c r="L10" s="191"/>
      <c r="M10" s="191">
        <f>SUM(M11:M12)</f>
        <v>0</v>
      </c>
      <c r="N10" s="191"/>
      <c r="O10" s="191">
        <f>SUM(O11:O12)</f>
        <v>0.33</v>
      </c>
      <c r="P10" s="191"/>
      <c r="Q10" s="191">
        <f>SUM(Q11:Q12)</f>
        <v>0</v>
      </c>
      <c r="R10" s="191"/>
      <c r="S10" s="191"/>
      <c r="T10" s="192"/>
      <c r="U10" s="191">
        <f>SUM(U11:U12)</f>
        <v>10.620000000000001</v>
      </c>
      <c r="AE10" t="s">
        <v>106</v>
      </c>
    </row>
    <row r="11" spans="1:60" outlineLevel="1" x14ac:dyDescent="0.2">
      <c r="A11" s="167">
        <v>2</v>
      </c>
      <c r="B11" s="177" t="s">
        <v>113</v>
      </c>
      <c r="C11" s="198" t="s">
        <v>114</v>
      </c>
      <c r="D11" s="179" t="s">
        <v>115</v>
      </c>
      <c r="E11" s="183">
        <v>14.9</v>
      </c>
      <c r="F11" s="188"/>
      <c r="G11" s="189">
        <f>ROUND(E11*F11,2)</f>
        <v>0</v>
      </c>
      <c r="H11" s="188"/>
      <c r="I11" s="189">
        <f>ROUND(E11*H11,2)</f>
        <v>0</v>
      </c>
      <c r="J11" s="188"/>
      <c r="K11" s="189">
        <f>ROUND(E11*J11,2)</f>
        <v>0</v>
      </c>
      <c r="L11" s="189">
        <v>21</v>
      </c>
      <c r="M11" s="189">
        <f>G11*(1+L11/100)</f>
        <v>0</v>
      </c>
      <c r="N11" s="189">
        <v>6.2E-4</v>
      </c>
      <c r="O11" s="189">
        <f>ROUND(E11*N11,2)</f>
        <v>0.01</v>
      </c>
      <c r="P11" s="189">
        <v>0</v>
      </c>
      <c r="Q11" s="189">
        <f>ROUND(E11*P11,2)</f>
        <v>0</v>
      </c>
      <c r="R11" s="189"/>
      <c r="S11" s="189"/>
      <c r="T11" s="190">
        <v>0.34100000000000003</v>
      </c>
      <c r="U11" s="189">
        <f>ROUND(E11*T11,2)</f>
        <v>5.08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116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>
        <v>3</v>
      </c>
      <c r="B12" s="177" t="s">
        <v>117</v>
      </c>
      <c r="C12" s="198" t="s">
        <v>118</v>
      </c>
      <c r="D12" s="179" t="s">
        <v>115</v>
      </c>
      <c r="E12" s="183">
        <v>5.5</v>
      </c>
      <c r="F12" s="188"/>
      <c r="G12" s="189">
        <f>ROUND(E12*F12,2)</f>
        <v>0</v>
      </c>
      <c r="H12" s="188"/>
      <c r="I12" s="189">
        <f>ROUND(E12*H12,2)</f>
        <v>0</v>
      </c>
      <c r="J12" s="188"/>
      <c r="K12" s="189">
        <f>ROUND(E12*J12,2)</f>
        <v>0</v>
      </c>
      <c r="L12" s="189">
        <v>21</v>
      </c>
      <c r="M12" s="189">
        <f>G12*(1+L12/100)</f>
        <v>0</v>
      </c>
      <c r="N12" s="189">
        <v>5.7520000000000002E-2</v>
      </c>
      <c r="O12" s="189">
        <f>ROUND(E12*N12,2)</f>
        <v>0.32</v>
      </c>
      <c r="P12" s="189">
        <v>0</v>
      </c>
      <c r="Q12" s="189">
        <f>ROUND(E12*P12,2)</f>
        <v>0</v>
      </c>
      <c r="R12" s="189"/>
      <c r="S12" s="189"/>
      <c r="T12" s="190">
        <v>1.0067200000000001</v>
      </c>
      <c r="U12" s="189">
        <f>ROUND(E12*T12,2)</f>
        <v>5.54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116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x14ac:dyDescent="0.2">
      <c r="A13" s="173" t="s">
        <v>105</v>
      </c>
      <c r="B13" s="178" t="s">
        <v>60</v>
      </c>
      <c r="C13" s="200" t="s">
        <v>61</v>
      </c>
      <c r="D13" s="181"/>
      <c r="E13" s="185"/>
      <c r="F13" s="191"/>
      <c r="G13" s="191">
        <f>SUMIF(AE14:AE21,"&lt;&gt;NOR",G14:G21)</f>
        <v>0</v>
      </c>
      <c r="H13" s="191"/>
      <c r="I13" s="191">
        <f>SUM(I14:I21)</f>
        <v>0</v>
      </c>
      <c r="J13" s="191"/>
      <c r="K13" s="191">
        <f>SUM(K14:K21)</f>
        <v>0</v>
      </c>
      <c r="L13" s="191"/>
      <c r="M13" s="191">
        <f>SUM(M14:M21)</f>
        <v>0</v>
      </c>
      <c r="N13" s="191"/>
      <c r="O13" s="191">
        <f>SUM(O14:O21)</f>
        <v>6.3100000000000005</v>
      </c>
      <c r="P13" s="191"/>
      <c r="Q13" s="191">
        <f>SUM(Q14:Q21)</f>
        <v>0</v>
      </c>
      <c r="R13" s="191"/>
      <c r="S13" s="191"/>
      <c r="T13" s="192"/>
      <c r="U13" s="191">
        <f>SUM(U14:U21)</f>
        <v>98.02000000000001</v>
      </c>
      <c r="AE13" t="s">
        <v>106</v>
      </c>
    </row>
    <row r="14" spans="1:60" outlineLevel="1" x14ac:dyDescent="0.2">
      <c r="A14" s="167">
        <v>4</v>
      </c>
      <c r="B14" s="177" t="s">
        <v>119</v>
      </c>
      <c r="C14" s="198" t="s">
        <v>120</v>
      </c>
      <c r="D14" s="179" t="s">
        <v>115</v>
      </c>
      <c r="E14" s="183">
        <v>319</v>
      </c>
      <c r="F14" s="188"/>
      <c r="G14" s="189">
        <f t="shared" ref="G14:G21" si="0">ROUND(E14*F14,2)</f>
        <v>0</v>
      </c>
      <c r="H14" s="188"/>
      <c r="I14" s="189">
        <f t="shared" ref="I14:I21" si="1">ROUND(E14*H14,2)</f>
        <v>0</v>
      </c>
      <c r="J14" s="188"/>
      <c r="K14" s="189">
        <f t="shared" ref="K14:K21" si="2">ROUND(E14*J14,2)</f>
        <v>0</v>
      </c>
      <c r="L14" s="189">
        <v>21</v>
      </c>
      <c r="M14" s="189">
        <f t="shared" ref="M14:M21" si="3">G14*(1+L14/100)</f>
        <v>0</v>
      </c>
      <c r="N14" s="189">
        <v>1.8380000000000001E-2</v>
      </c>
      <c r="O14" s="189">
        <f t="shared" ref="O14:O21" si="4">ROUND(E14*N14,2)</f>
        <v>5.86</v>
      </c>
      <c r="P14" s="189">
        <v>0</v>
      </c>
      <c r="Q14" s="189">
        <f t="shared" ref="Q14:Q21" si="5">ROUND(E14*P14,2)</f>
        <v>0</v>
      </c>
      <c r="R14" s="189"/>
      <c r="S14" s="189"/>
      <c r="T14" s="190">
        <v>0.123</v>
      </c>
      <c r="U14" s="189">
        <f t="shared" ref="U14:U21" si="6">ROUND(E14*T14,2)</f>
        <v>39.24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116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>
        <v>5</v>
      </c>
      <c r="B15" s="177" t="s">
        <v>121</v>
      </c>
      <c r="C15" s="198" t="s">
        <v>122</v>
      </c>
      <c r="D15" s="179" t="s">
        <v>115</v>
      </c>
      <c r="E15" s="183">
        <v>319</v>
      </c>
      <c r="F15" s="188"/>
      <c r="G15" s="189">
        <f t="shared" si="0"/>
        <v>0</v>
      </c>
      <c r="H15" s="188"/>
      <c r="I15" s="189">
        <f t="shared" si="1"/>
        <v>0</v>
      </c>
      <c r="J15" s="188"/>
      <c r="K15" s="189">
        <f t="shared" si="2"/>
        <v>0</v>
      </c>
      <c r="L15" s="189">
        <v>21</v>
      </c>
      <c r="M15" s="189">
        <f t="shared" si="3"/>
        <v>0</v>
      </c>
      <c r="N15" s="189">
        <v>8.0000000000000004E-4</v>
      </c>
      <c r="O15" s="189">
        <f t="shared" si="4"/>
        <v>0.26</v>
      </c>
      <c r="P15" s="189">
        <v>0</v>
      </c>
      <c r="Q15" s="189">
        <f t="shared" si="5"/>
        <v>0</v>
      </c>
      <c r="R15" s="189"/>
      <c r="S15" s="189"/>
      <c r="T15" s="190">
        <v>6.0000000000000001E-3</v>
      </c>
      <c r="U15" s="189">
        <f t="shared" si="6"/>
        <v>1.91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116</v>
      </c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>
        <v>6</v>
      </c>
      <c r="B16" s="177" t="s">
        <v>123</v>
      </c>
      <c r="C16" s="198" t="s">
        <v>124</v>
      </c>
      <c r="D16" s="179" t="s">
        <v>115</v>
      </c>
      <c r="E16" s="183">
        <v>319</v>
      </c>
      <c r="F16" s="188"/>
      <c r="G16" s="189">
        <f t="shared" si="0"/>
        <v>0</v>
      </c>
      <c r="H16" s="188"/>
      <c r="I16" s="189">
        <f t="shared" si="1"/>
        <v>0</v>
      </c>
      <c r="J16" s="188"/>
      <c r="K16" s="189">
        <f t="shared" si="2"/>
        <v>0</v>
      </c>
      <c r="L16" s="189">
        <v>21</v>
      </c>
      <c r="M16" s="189">
        <f t="shared" si="3"/>
        <v>0</v>
      </c>
      <c r="N16" s="189">
        <v>0</v>
      </c>
      <c r="O16" s="189">
        <f t="shared" si="4"/>
        <v>0</v>
      </c>
      <c r="P16" s="189">
        <v>0</v>
      </c>
      <c r="Q16" s="189">
        <f t="shared" si="5"/>
        <v>0</v>
      </c>
      <c r="R16" s="189"/>
      <c r="S16" s="189"/>
      <c r="T16" s="190">
        <v>0.105</v>
      </c>
      <c r="U16" s="189">
        <f t="shared" si="6"/>
        <v>33.5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116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>
        <v>7</v>
      </c>
      <c r="B17" s="177" t="s">
        <v>125</v>
      </c>
      <c r="C17" s="198" t="s">
        <v>126</v>
      </c>
      <c r="D17" s="179" t="s">
        <v>115</v>
      </c>
      <c r="E17" s="183">
        <v>319</v>
      </c>
      <c r="F17" s="188"/>
      <c r="G17" s="189">
        <f t="shared" si="0"/>
        <v>0</v>
      </c>
      <c r="H17" s="188"/>
      <c r="I17" s="189">
        <f t="shared" si="1"/>
        <v>0</v>
      </c>
      <c r="J17" s="188"/>
      <c r="K17" s="189">
        <f t="shared" si="2"/>
        <v>0</v>
      </c>
      <c r="L17" s="189">
        <v>21</v>
      </c>
      <c r="M17" s="189">
        <f t="shared" si="3"/>
        <v>0</v>
      </c>
      <c r="N17" s="189">
        <v>0</v>
      </c>
      <c r="O17" s="189">
        <f t="shared" si="4"/>
        <v>0</v>
      </c>
      <c r="P17" s="189">
        <v>0</v>
      </c>
      <c r="Q17" s="189">
        <f t="shared" si="5"/>
        <v>0</v>
      </c>
      <c r="R17" s="189"/>
      <c r="S17" s="189"/>
      <c r="T17" s="190">
        <v>0.04</v>
      </c>
      <c r="U17" s="189">
        <f t="shared" si="6"/>
        <v>12.76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116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>
        <v>8</v>
      </c>
      <c r="B18" s="177" t="s">
        <v>127</v>
      </c>
      <c r="C18" s="198" t="s">
        <v>128</v>
      </c>
      <c r="D18" s="179" t="s">
        <v>115</v>
      </c>
      <c r="E18" s="183">
        <v>319</v>
      </c>
      <c r="F18" s="188"/>
      <c r="G18" s="189">
        <f t="shared" si="0"/>
        <v>0</v>
      </c>
      <c r="H18" s="188"/>
      <c r="I18" s="189">
        <f t="shared" si="1"/>
        <v>0</v>
      </c>
      <c r="J18" s="188"/>
      <c r="K18" s="189">
        <f t="shared" si="2"/>
        <v>0</v>
      </c>
      <c r="L18" s="189">
        <v>21</v>
      </c>
      <c r="M18" s="189">
        <f t="shared" si="3"/>
        <v>0</v>
      </c>
      <c r="N18" s="189">
        <v>0</v>
      </c>
      <c r="O18" s="189">
        <f t="shared" si="4"/>
        <v>0</v>
      </c>
      <c r="P18" s="189">
        <v>0</v>
      </c>
      <c r="Q18" s="189">
        <f t="shared" si="5"/>
        <v>0</v>
      </c>
      <c r="R18" s="189"/>
      <c r="S18" s="189"/>
      <c r="T18" s="190">
        <v>0</v>
      </c>
      <c r="U18" s="189">
        <f t="shared" si="6"/>
        <v>0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116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>
        <v>9</v>
      </c>
      <c r="B19" s="177" t="s">
        <v>129</v>
      </c>
      <c r="C19" s="198" t="s">
        <v>130</v>
      </c>
      <c r="D19" s="179" t="s">
        <v>115</v>
      </c>
      <c r="E19" s="183">
        <v>319</v>
      </c>
      <c r="F19" s="188"/>
      <c r="G19" s="189">
        <f t="shared" si="0"/>
        <v>0</v>
      </c>
      <c r="H19" s="188"/>
      <c r="I19" s="189">
        <f t="shared" si="1"/>
        <v>0</v>
      </c>
      <c r="J19" s="188"/>
      <c r="K19" s="189">
        <f t="shared" si="2"/>
        <v>0</v>
      </c>
      <c r="L19" s="189">
        <v>21</v>
      </c>
      <c r="M19" s="189">
        <f t="shared" si="3"/>
        <v>0</v>
      </c>
      <c r="N19" s="189">
        <v>0</v>
      </c>
      <c r="O19" s="189">
        <f t="shared" si="4"/>
        <v>0</v>
      </c>
      <c r="P19" s="189">
        <v>0</v>
      </c>
      <c r="Q19" s="189">
        <f t="shared" si="5"/>
        <v>0</v>
      </c>
      <c r="R19" s="189"/>
      <c r="S19" s="189"/>
      <c r="T19" s="190">
        <v>2.4E-2</v>
      </c>
      <c r="U19" s="189">
        <f t="shared" si="6"/>
        <v>7.66</v>
      </c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116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>
        <v>10</v>
      </c>
      <c r="B20" s="177" t="s">
        <v>131</v>
      </c>
      <c r="C20" s="198" t="s">
        <v>132</v>
      </c>
      <c r="D20" s="179" t="s">
        <v>109</v>
      </c>
      <c r="E20" s="183">
        <v>7.5</v>
      </c>
      <c r="F20" s="188"/>
      <c r="G20" s="189">
        <f t="shared" si="0"/>
        <v>0</v>
      </c>
      <c r="H20" s="188"/>
      <c r="I20" s="189">
        <f t="shared" si="1"/>
        <v>0</v>
      </c>
      <c r="J20" s="188"/>
      <c r="K20" s="189">
        <f t="shared" si="2"/>
        <v>0</v>
      </c>
      <c r="L20" s="189">
        <v>21</v>
      </c>
      <c r="M20" s="189">
        <f t="shared" si="3"/>
        <v>0</v>
      </c>
      <c r="N20" s="189">
        <v>2.4819999999999998E-2</v>
      </c>
      <c r="O20" s="189">
        <f t="shared" si="4"/>
        <v>0.19</v>
      </c>
      <c r="P20" s="189">
        <v>0</v>
      </c>
      <c r="Q20" s="189">
        <f t="shared" si="5"/>
        <v>0</v>
      </c>
      <c r="R20" s="189"/>
      <c r="S20" s="189"/>
      <c r="T20" s="190">
        <v>0.23899999999999999</v>
      </c>
      <c r="U20" s="189">
        <f t="shared" si="6"/>
        <v>1.79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116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>
        <v>11</v>
      </c>
      <c r="B21" s="177" t="s">
        <v>133</v>
      </c>
      <c r="C21" s="198" t="s">
        <v>134</v>
      </c>
      <c r="D21" s="179" t="s">
        <v>109</v>
      </c>
      <c r="E21" s="183">
        <v>7.5</v>
      </c>
      <c r="F21" s="188"/>
      <c r="G21" s="189">
        <f t="shared" si="0"/>
        <v>0</v>
      </c>
      <c r="H21" s="188"/>
      <c r="I21" s="189">
        <f t="shared" si="1"/>
        <v>0</v>
      </c>
      <c r="J21" s="188"/>
      <c r="K21" s="189">
        <f t="shared" si="2"/>
        <v>0</v>
      </c>
      <c r="L21" s="189">
        <v>21</v>
      </c>
      <c r="M21" s="189">
        <f t="shared" si="3"/>
        <v>0</v>
      </c>
      <c r="N21" s="189">
        <v>0</v>
      </c>
      <c r="O21" s="189">
        <f t="shared" si="4"/>
        <v>0</v>
      </c>
      <c r="P21" s="189">
        <v>0</v>
      </c>
      <c r="Q21" s="189">
        <f t="shared" si="5"/>
        <v>0</v>
      </c>
      <c r="R21" s="189"/>
      <c r="S21" s="189"/>
      <c r="T21" s="190">
        <v>0.154</v>
      </c>
      <c r="U21" s="189">
        <f t="shared" si="6"/>
        <v>1.1599999999999999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116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x14ac:dyDescent="0.2">
      <c r="A22" s="173" t="s">
        <v>105</v>
      </c>
      <c r="B22" s="178" t="s">
        <v>62</v>
      </c>
      <c r="C22" s="200" t="s">
        <v>63</v>
      </c>
      <c r="D22" s="181"/>
      <c r="E22" s="185"/>
      <c r="F22" s="191"/>
      <c r="G22" s="191">
        <f>SUMIF(AE23:AE24,"&lt;&gt;NOR",G23:G24)</f>
        <v>0</v>
      </c>
      <c r="H22" s="191"/>
      <c r="I22" s="191">
        <f>SUM(I23:I24)</f>
        <v>0</v>
      </c>
      <c r="J22" s="191"/>
      <c r="K22" s="191">
        <f>SUM(K23:K24)</f>
        <v>0</v>
      </c>
      <c r="L22" s="191"/>
      <c r="M22" s="191">
        <f>SUM(M23:M24)</f>
        <v>0</v>
      </c>
      <c r="N22" s="191"/>
      <c r="O22" s="191">
        <f>SUM(O23:O24)</f>
        <v>0</v>
      </c>
      <c r="P22" s="191"/>
      <c r="Q22" s="191">
        <f>SUM(Q23:Q24)</f>
        <v>0</v>
      </c>
      <c r="R22" s="191"/>
      <c r="S22" s="191"/>
      <c r="T22" s="192"/>
      <c r="U22" s="191">
        <f>SUM(U23:U24)</f>
        <v>50.76</v>
      </c>
      <c r="AE22" t="s">
        <v>106</v>
      </c>
    </row>
    <row r="23" spans="1:60" outlineLevel="1" x14ac:dyDescent="0.2">
      <c r="A23" s="167">
        <v>12</v>
      </c>
      <c r="B23" s="177" t="s">
        <v>135</v>
      </c>
      <c r="C23" s="198" t="s">
        <v>136</v>
      </c>
      <c r="D23" s="179" t="s">
        <v>137</v>
      </c>
      <c r="E23" s="183">
        <v>6.6301699999999997</v>
      </c>
      <c r="F23" s="188"/>
      <c r="G23" s="189">
        <f>ROUND(E23*F23,2)</f>
        <v>0</v>
      </c>
      <c r="H23" s="188"/>
      <c r="I23" s="189">
        <f>ROUND(E23*H23,2)</f>
        <v>0</v>
      </c>
      <c r="J23" s="188"/>
      <c r="K23" s="189">
        <f>ROUND(E23*J23,2)</f>
        <v>0</v>
      </c>
      <c r="L23" s="189">
        <v>21</v>
      </c>
      <c r="M23" s="189">
        <f>G23*(1+L23/100)</f>
        <v>0</v>
      </c>
      <c r="N23" s="189">
        <v>0</v>
      </c>
      <c r="O23" s="189">
        <f>ROUND(E23*N23,2)</f>
        <v>0</v>
      </c>
      <c r="P23" s="189">
        <v>0</v>
      </c>
      <c r="Q23" s="189">
        <f>ROUND(E23*P23,2)</f>
        <v>0</v>
      </c>
      <c r="R23" s="189"/>
      <c r="S23" s="189"/>
      <c r="T23" s="190">
        <v>7.3479999999999999</v>
      </c>
      <c r="U23" s="189">
        <f>ROUND(E23*T23,2)</f>
        <v>48.72</v>
      </c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138</v>
      </c>
      <c r="AF23" s="166"/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>
        <v>13</v>
      </c>
      <c r="B24" s="177" t="s">
        <v>139</v>
      </c>
      <c r="C24" s="198" t="s">
        <v>140</v>
      </c>
      <c r="D24" s="179" t="s">
        <v>137</v>
      </c>
      <c r="E24" s="183">
        <v>6.6301699999999997</v>
      </c>
      <c r="F24" s="188"/>
      <c r="G24" s="189">
        <f>ROUND(E24*F24,2)</f>
        <v>0</v>
      </c>
      <c r="H24" s="188"/>
      <c r="I24" s="189">
        <f>ROUND(E24*H24,2)</f>
        <v>0</v>
      </c>
      <c r="J24" s="188"/>
      <c r="K24" s="189">
        <f>ROUND(E24*J24,2)</f>
        <v>0</v>
      </c>
      <c r="L24" s="189">
        <v>21</v>
      </c>
      <c r="M24" s="189">
        <f>G24*(1+L24/100)</f>
        <v>0</v>
      </c>
      <c r="N24" s="189">
        <v>0</v>
      </c>
      <c r="O24" s="189">
        <f>ROUND(E24*N24,2)</f>
        <v>0</v>
      </c>
      <c r="P24" s="189">
        <v>0</v>
      </c>
      <c r="Q24" s="189">
        <f>ROUND(E24*P24,2)</f>
        <v>0</v>
      </c>
      <c r="R24" s="189"/>
      <c r="S24" s="189"/>
      <c r="T24" s="190">
        <v>0.307</v>
      </c>
      <c r="U24" s="189">
        <f>ROUND(E24*T24,2)</f>
        <v>2.04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138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x14ac:dyDescent="0.2">
      <c r="A25" s="173" t="s">
        <v>105</v>
      </c>
      <c r="B25" s="178" t="s">
        <v>64</v>
      </c>
      <c r="C25" s="200" t="s">
        <v>65</v>
      </c>
      <c r="D25" s="181"/>
      <c r="E25" s="185"/>
      <c r="F25" s="191"/>
      <c r="G25" s="191">
        <f>SUMIF(AE26:AE26,"&lt;&gt;NOR",G26:G26)</f>
        <v>0</v>
      </c>
      <c r="H25" s="191"/>
      <c r="I25" s="191">
        <f>SUM(I26:I26)</f>
        <v>0</v>
      </c>
      <c r="J25" s="191"/>
      <c r="K25" s="191">
        <f>SUM(K26:K26)</f>
        <v>0</v>
      </c>
      <c r="L25" s="191"/>
      <c r="M25" s="191">
        <f>SUM(M26:M26)</f>
        <v>0</v>
      </c>
      <c r="N25" s="191"/>
      <c r="O25" s="191">
        <f>SUM(O26:O26)</f>
        <v>0.39</v>
      </c>
      <c r="P25" s="191"/>
      <c r="Q25" s="191">
        <f>SUM(Q26:Q26)</f>
        <v>0</v>
      </c>
      <c r="R25" s="191"/>
      <c r="S25" s="191"/>
      <c r="T25" s="192"/>
      <c r="U25" s="191">
        <f>SUM(U26:U26)</f>
        <v>9.1</v>
      </c>
      <c r="AE25" t="s">
        <v>106</v>
      </c>
    </row>
    <row r="26" spans="1:60" ht="22.5" outlineLevel="1" x14ac:dyDescent="0.2">
      <c r="A26" s="167">
        <v>14</v>
      </c>
      <c r="B26" s="177" t="s">
        <v>141</v>
      </c>
      <c r="C26" s="198" t="s">
        <v>142</v>
      </c>
      <c r="D26" s="179" t="s">
        <v>115</v>
      </c>
      <c r="E26" s="183">
        <v>337</v>
      </c>
      <c r="F26" s="188"/>
      <c r="G26" s="189">
        <f>ROUND(E26*F26,2)</f>
        <v>0</v>
      </c>
      <c r="H26" s="188"/>
      <c r="I26" s="189">
        <f>ROUND(E26*H26,2)</f>
        <v>0</v>
      </c>
      <c r="J26" s="188"/>
      <c r="K26" s="189">
        <f>ROUND(E26*J26,2)</f>
        <v>0</v>
      </c>
      <c r="L26" s="189">
        <v>21</v>
      </c>
      <c r="M26" s="189">
        <f>G26*(1+L26/100)</f>
        <v>0</v>
      </c>
      <c r="N26" s="189">
        <v>1.15E-3</v>
      </c>
      <c r="O26" s="189">
        <f>ROUND(E26*N26,2)</f>
        <v>0.39</v>
      </c>
      <c r="P26" s="189">
        <v>0</v>
      </c>
      <c r="Q26" s="189">
        <f>ROUND(E26*P26,2)</f>
        <v>0</v>
      </c>
      <c r="R26" s="189"/>
      <c r="S26" s="189"/>
      <c r="T26" s="190">
        <v>2.7E-2</v>
      </c>
      <c r="U26" s="189">
        <f>ROUND(E26*T26,2)</f>
        <v>9.1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116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x14ac:dyDescent="0.2">
      <c r="A27" s="173" t="s">
        <v>105</v>
      </c>
      <c r="B27" s="178" t="s">
        <v>66</v>
      </c>
      <c r="C27" s="200" t="s">
        <v>67</v>
      </c>
      <c r="D27" s="181"/>
      <c r="E27" s="185"/>
      <c r="F27" s="191"/>
      <c r="G27" s="191">
        <f>SUMIF(AE28:AE33,"&lt;&gt;NOR",G28:G33)</f>
        <v>0</v>
      </c>
      <c r="H27" s="191"/>
      <c r="I27" s="191">
        <f>SUM(I28:I33)</f>
        <v>0</v>
      </c>
      <c r="J27" s="191"/>
      <c r="K27" s="191">
        <f>SUM(K28:K33)</f>
        <v>0</v>
      </c>
      <c r="L27" s="191"/>
      <c r="M27" s="191">
        <f>SUM(M28:M33)</f>
        <v>0</v>
      </c>
      <c r="N27" s="191"/>
      <c r="O27" s="191">
        <f>SUM(O28:O33)</f>
        <v>0.85</v>
      </c>
      <c r="P27" s="191"/>
      <c r="Q27" s="191">
        <f>SUM(Q28:Q33)</f>
        <v>0.76</v>
      </c>
      <c r="R27" s="191"/>
      <c r="S27" s="191"/>
      <c r="T27" s="192"/>
      <c r="U27" s="191">
        <f>SUM(U28:U33)</f>
        <v>25.18</v>
      </c>
      <c r="AE27" t="s">
        <v>106</v>
      </c>
    </row>
    <row r="28" spans="1:60" ht="22.5" outlineLevel="1" x14ac:dyDescent="0.2">
      <c r="A28" s="167">
        <v>15</v>
      </c>
      <c r="B28" s="177" t="s">
        <v>143</v>
      </c>
      <c r="C28" s="198" t="s">
        <v>144</v>
      </c>
      <c r="D28" s="179" t="s">
        <v>115</v>
      </c>
      <c r="E28" s="183">
        <v>0.36</v>
      </c>
      <c r="F28" s="188"/>
      <c r="G28" s="189">
        <f>ROUND(E28*F28,2)</f>
        <v>0</v>
      </c>
      <c r="H28" s="188"/>
      <c r="I28" s="189">
        <f>ROUND(E28*H28,2)</f>
        <v>0</v>
      </c>
      <c r="J28" s="188"/>
      <c r="K28" s="189">
        <f>ROUND(E28*J28,2)</f>
        <v>0</v>
      </c>
      <c r="L28" s="189">
        <v>21</v>
      </c>
      <c r="M28" s="189">
        <f>G28*(1+L28/100)</f>
        <v>0</v>
      </c>
      <c r="N28" s="189">
        <v>1.452E-2</v>
      </c>
      <c r="O28" s="189">
        <f>ROUND(E28*N28,2)</f>
        <v>0.01</v>
      </c>
      <c r="P28" s="189">
        <v>0</v>
      </c>
      <c r="Q28" s="189">
        <f>ROUND(E28*P28,2)</f>
        <v>0</v>
      </c>
      <c r="R28" s="189"/>
      <c r="S28" s="189"/>
      <c r="T28" s="190">
        <v>0.27</v>
      </c>
      <c r="U28" s="189">
        <f>ROUND(E28*T28,2)</f>
        <v>0.1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116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7"/>
      <c r="C29" s="199" t="s">
        <v>145</v>
      </c>
      <c r="D29" s="180"/>
      <c r="E29" s="184">
        <v>0.36</v>
      </c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90"/>
      <c r="U29" s="189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112</v>
      </c>
      <c r="AF29" s="166">
        <v>0</v>
      </c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ht="22.5" outlineLevel="1" x14ac:dyDescent="0.2">
      <c r="A30" s="167">
        <v>16</v>
      </c>
      <c r="B30" s="177" t="s">
        <v>146</v>
      </c>
      <c r="C30" s="198" t="s">
        <v>147</v>
      </c>
      <c r="D30" s="179" t="s">
        <v>109</v>
      </c>
      <c r="E30" s="183">
        <v>5.5</v>
      </c>
      <c r="F30" s="188"/>
      <c r="G30" s="189">
        <f>ROUND(E30*F30,2)</f>
        <v>0</v>
      </c>
      <c r="H30" s="188"/>
      <c r="I30" s="189">
        <f>ROUND(E30*H30,2)</f>
        <v>0</v>
      </c>
      <c r="J30" s="188"/>
      <c r="K30" s="189">
        <f>ROUND(E30*J30,2)</f>
        <v>0</v>
      </c>
      <c r="L30" s="189">
        <v>21</v>
      </c>
      <c r="M30" s="189">
        <f>G30*(1+L30/100)</f>
        <v>0</v>
      </c>
      <c r="N30" s="189">
        <v>1.6539999999999999E-2</v>
      </c>
      <c r="O30" s="189">
        <f>ROUND(E30*N30,2)</f>
        <v>0.09</v>
      </c>
      <c r="P30" s="189">
        <v>0</v>
      </c>
      <c r="Q30" s="189">
        <f>ROUND(E30*P30,2)</f>
        <v>0</v>
      </c>
      <c r="R30" s="189"/>
      <c r="S30" s="189"/>
      <c r="T30" s="190">
        <v>0.52237</v>
      </c>
      <c r="U30" s="189">
        <f>ROUND(E30*T30,2)</f>
        <v>2.87</v>
      </c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110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ht="22.5" outlineLevel="1" x14ac:dyDescent="0.2">
      <c r="A31" s="167">
        <v>17</v>
      </c>
      <c r="B31" s="177" t="s">
        <v>148</v>
      </c>
      <c r="C31" s="198" t="s">
        <v>149</v>
      </c>
      <c r="D31" s="179" t="s">
        <v>115</v>
      </c>
      <c r="E31" s="183">
        <v>50.55</v>
      </c>
      <c r="F31" s="188"/>
      <c r="G31" s="189">
        <f>ROUND(E31*F31,2)</f>
        <v>0</v>
      </c>
      <c r="H31" s="188"/>
      <c r="I31" s="189">
        <f>ROUND(E31*H31,2)</f>
        <v>0</v>
      </c>
      <c r="J31" s="188"/>
      <c r="K31" s="189">
        <f>ROUND(E31*J31,2)</f>
        <v>0</v>
      </c>
      <c r="L31" s="189">
        <v>21</v>
      </c>
      <c r="M31" s="189">
        <f>G31*(1+L31/100)</f>
        <v>0</v>
      </c>
      <c r="N31" s="189">
        <v>1.481E-2</v>
      </c>
      <c r="O31" s="189">
        <f>ROUND(E31*N31,2)</f>
        <v>0.75</v>
      </c>
      <c r="P31" s="189">
        <v>0</v>
      </c>
      <c r="Q31" s="189">
        <f>ROUND(E31*P31,2)</f>
        <v>0</v>
      </c>
      <c r="R31" s="189"/>
      <c r="S31" s="189"/>
      <c r="T31" s="190">
        <v>0.30734</v>
      </c>
      <c r="U31" s="189">
        <f>ROUND(E31*T31,2)</f>
        <v>15.54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110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>
        <v>18</v>
      </c>
      <c r="B32" s="177" t="s">
        <v>150</v>
      </c>
      <c r="C32" s="198" t="s">
        <v>151</v>
      </c>
      <c r="D32" s="179" t="s">
        <v>115</v>
      </c>
      <c r="E32" s="183">
        <v>50.55</v>
      </c>
      <c r="F32" s="188"/>
      <c r="G32" s="189">
        <f>ROUND(E32*F32,2)</f>
        <v>0</v>
      </c>
      <c r="H32" s="188"/>
      <c r="I32" s="189">
        <f>ROUND(E32*H32,2)</f>
        <v>0</v>
      </c>
      <c r="J32" s="188"/>
      <c r="K32" s="189">
        <f>ROUND(E32*J32,2)</f>
        <v>0</v>
      </c>
      <c r="L32" s="189">
        <v>21</v>
      </c>
      <c r="M32" s="189">
        <f>G32*(1+L32/100)</f>
        <v>0</v>
      </c>
      <c r="N32" s="189">
        <v>0</v>
      </c>
      <c r="O32" s="189">
        <f>ROUND(E32*N32,2)</f>
        <v>0</v>
      </c>
      <c r="P32" s="189">
        <v>1.4999999999999999E-2</v>
      </c>
      <c r="Q32" s="189">
        <f>ROUND(E32*P32,2)</f>
        <v>0.76</v>
      </c>
      <c r="R32" s="189"/>
      <c r="S32" s="189"/>
      <c r="T32" s="190">
        <v>0.13178000000000001</v>
      </c>
      <c r="U32" s="189">
        <f>ROUND(E32*T32,2)</f>
        <v>6.66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110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 x14ac:dyDescent="0.2">
      <c r="A33" s="167">
        <v>19</v>
      </c>
      <c r="B33" s="177" t="s">
        <v>152</v>
      </c>
      <c r="C33" s="198" t="s">
        <v>153</v>
      </c>
      <c r="D33" s="179" t="s">
        <v>137</v>
      </c>
      <c r="E33" s="183">
        <v>5.2300000000000003E-3</v>
      </c>
      <c r="F33" s="188"/>
      <c r="G33" s="189">
        <f>ROUND(E33*F33,2)</f>
        <v>0</v>
      </c>
      <c r="H33" s="188"/>
      <c r="I33" s="189">
        <f>ROUND(E33*H33,2)</f>
        <v>0</v>
      </c>
      <c r="J33" s="188"/>
      <c r="K33" s="189">
        <f>ROUND(E33*J33,2)</f>
        <v>0</v>
      </c>
      <c r="L33" s="189">
        <v>21</v>
      </c>
      <c r="M33" s="189">
        <f>G33*(1+L33/100)</f>
        <v>0</v>
      </c>
      <c r="N33" s="189">
        <v>0</v>
      </c>
      <c r="O33" s="189">
        <f>ROUND(E33*N33,2)</f>
        <v>0</v>
      </c>
      <c r="P33" s="189">
        <v>0</v>
      </c>
      <c r="Q33" s="189">
        <f>ROUND(E33*P33,2)</f>
        <v>0</v>
      </c>
      <c r="R33" s="189"/>
      <c r="S33" s="189"/>
      <c r="T33" s="190">
        <v>1.7509999999999999</v>
      </c>
      <c r="U33" s="189">
        <f>ROUND(E33*T33,2)</f>
        <v>0.01</v>
      </c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138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x14ac:dyDescent="0.2">
      <c r="A34" s="173" t="s">
        <v>105</v>
      </c>
      <c r="B34" s="178" t="s">
        <v>68</v>
      </c>
      <c r="C34" s="200" t="s">
        <v>69</v>
      </c>
      <c r="D34" s="181"/>
      <c r="E34" s="185"/>
      <c r="F34" s="191"/>
      <c r="G34" s="191">
        <f>SUMIF(AE35:AE72,"&lt;&gt;NOR",G35:G72)</f>
        <v>0</v>
      </c>
      <c r="H34" s="191"/>
      <c r="I34" s="191">
        <f>SUM(I35:I72)</f>
        <v>0</v>
      </c>
      <c r="J34" s="191"/>
      <c r="K34" s="191">
        <f>SUM(K35:K72)</f>
        <v>0</v>
      </c>
      <c r="L34" s="191"/>
      <c r="M34" s="191">
        <f>SUM(M35:M72)</f>
        <v>0</v>
      </c>
      <c r="N34" s="191"/>
      <c r="O34" s="191">
        <f>SUM(O35:O72)</f>
        <v>1.96</v>
      </c>
      <c r="P34" s="191"/>
      <c r="Q34" s="191">
        <f>SUM(Q35:Q72)</f>
        <v>1.8200000000000005</v>
      </c>
      <c r="R34" s="191"/>
      <c r="S34" s="191"/>
      <c r="T34" s="192"/>
      <c r="U34" s="191">
        <f>SUM(U35:U72)</f>
        <v>322.33</v>
      </c>
      <c r="AE34" t="s">
        <v>106</v>
      </c>
    </row>
    <row r="35" spans="1:60" ht="22.5" outlineLevel="1" x14ac:dyDescent="0.2">
      <c r="A35" s="167">
        <v>20</v>
      </c>
      <c r="B35" s="177" t="s">
        <v>154</v>
      </c>
      <c r="C35" s="198" t="s">
        <v>155</v>
      </c>
      <c r="D35" s="179" t="s">
        <v>115</v>
      </c>
      <c r="E35" s="183">
        <v>17</v>
      </c>
      <c r="F35" s="188"/>
      <c r="G35" s="189">
        <f>ROUND(E35*F35,2)</f>
        <v>0</v>
      </c>
      <c r="H35" s="188"/>
      <c r="I35" s="189">
        <f>ROUND(E35*H35,2)</f>
        <v>0</v>
      </c>
      <c r="J35" s="188"/>
      <c r="K35" s="189">
        <f>ROUND(E35*J35,2)</f>
        <v>0</v>
      </c>
      <c r="L35" s="189">
        <v>21</v>
      </c>
      <c r="M35" s="189">
        <f>G35*(1+L35/100)</f>
        <v>0</v>
      </c>
      <c r="N35" s="189">
        <v>1.796E-2</v>
      </c>
      <c r="O35" s="189">
        <f>ROUND(E35*N35,2)</f>
        <v>0.31</v>
      </c>
      <c r="P35" s="189">
        <v>0</v>
      </c>
      <c r="Q35" s="189">
        <f>ROUND(E35*P35,2)</f>
        <v>0</v>
      </c>
      <c r="R35" s="189"/>
      <c r="S35" s="189"/>
      <c r="T35" s="190">
        <v>1.7426999999999999</v>
      </c>
      <c r="U35" s="189">
        <f>ROUND(E35*T35,2)</f>
        <v>29.63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116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199" t="s">
        <v>156</v>
      </c>
      <c r="D36" s="180"/>
      <c r="E36" s="184">
        <v>17</v>
      </c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  <c r="T36" s="190"/>
      <c r="U36" s="189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112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ht="22.5" outlineLevel="1" x14ac:dyDescent="0.2">
      <c r="A37" s="167">
        <v>21</v>
      </c>
      <c r="B37" s="177" t="s">
        <v>157</v>
      </c>
      <c r="C37" s="198" t="s">
        <v>158</v>
      </c>
      <c r="D37" s="179" t="s">
        <v>109</v>
      </c>
      <c r="E37" s="183">
        <v>17</v>
      </c>
      <c r="F37" s="188"/>
      <c r="G37" s="189">
        <f>ROUND(E37*F37,2)</f>
        <v>0</v>
      </c>
      <c r="H37" s="188"/>
      <c r="I37" s="189">
        <f>ROUND(E37*H37,2)</f>
        <v>0</v>
      </c>
      <c r="J37" s="188"/>
      <c r="K37" s="189">
        <f>ROUND(E37*J37,2)</f>
        <v>0</v>
      </c>
      <c r="L37" s="189">
        <v>21</v>
      </c>
      <c r="M37" s="189">
        <f>G37*(1+L37/100)</f>
        <v>0</v>
      </c>
      <c r="N37" s="189">
        <v>3.2599999999999999E-3</v>
      </c>
      <c r="O37" s="189">
        <f>ROUND(E37*N37,2)</f>
        <v>0.06</v>
      </c>
      <c r="P37" s="189">
        <v>0</v>
      </c>
      <c r="Q37" s="189">
        <f>ROUND(E37*P37,2)</f>
        <v>0</v>
      </c>
      <c r="R37" s="189"/>
      <c r="S37" s="189"/>
      <c r="T37" s="190">
        <v>0.24954999999999999</v>
      </c>
      <c r="U37" s="189">
        <f>ROUND(E37*T37,2)</f>
        <v>4.24</v>
      </c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116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/>
      <c r="B38" s="177"/>
      <c r="C38" s="199" t="s">
        <v>159</v>
      </c>
      <c r="D38" s="180"/>
      <c r="E38" s="184">
        <v>17</v>
      </c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90"/>
      <c r="U38" s="189"/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112</v>
      </c>
      <c r="AF38" s="166">
        <v>0</v>
      </c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>
        <v>22</v>
      </c>
      <c r="B39" s="177" t="s">
        <v>160</v>
      </c>
      <c r="C39" s="198" t="s">
        <v>161</v>
      </c>
      <c r="D39" s="179" t="s">
        <v>109</v>
      </c>
      <c r="E39" s="183">
        <v>18.8</v>
      </c>
      <c r="F39" s="188"/>
      <c r="G39" s="189">
        <f>ROUND(E39*F39,2)</f>
        <v>0</v>
      </c>
      <c r="H39" s="188"/>
      <c r="I39" s="189">
        <f>ROUND(E39*H39,2)</f>
        <v>0</v>
      </c>
      <c r="J39" s="188"/>
      <c r="K39" s="189">
        <f>ROUND(E39*J39,2)</f>
        <v>0</v>
      </c>
      <c r="L39" s="189">
        <v>21</v>
      </c>
      <c r="M39" s="189">
        <f>G39*(1+L39/100)</f>
        <v>0</v>
      </c>
      <c r="N39" s="189">
        <v>2.31E-3</v>
      </c>
      <c r="O39" s="189">
        <f>ROUND(E39*N39,2)</f>
        <v>0.04</v>
      </c>
      <c r="P39" s="189">
        <v>0</v>
      </c>
      <c r="Q39" s="189">
        <f>ROUND(E39*P39,2)</f>
        <v>0</v>
      </c>
      <c r="R39" s="189"/>
      <c r="S39" s="189"/>
      <c r="T39" s="190">
        <v>0.26795000000000002</v>
      </c>
      <c r="U39" s="189">
        <f>ROUND(E39*T39,2)</f>
        <v>5.04</v>
      </c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116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>
        <v>23</v>
      </c>
      <c r="B40" s="177" t="s">
        <v>162</v>
      </c>
      <c r="C40" s="198" t="s">
        <v>163</v>
      </c>
      <c r="D40" s="179" t="s">
        <v>115</v>
      </c>
      <c r="E40" s="183">
        <v>7.6</v>
      </c>
      <c r="F40" s="188"/>
      <c r="G40" s="189">
        <f>ROUND(E40*F40,2)</f>
        <v>0</v>
      </c>
      <c r="H40" s="188"/>
      <c r="I40" s="189">
        <f>ROUND(E40*H40,2)</f>
        <v>0</v>
      </c>
      <c r="J40" s="188"/>
      <c r="K40" s="189">
        <f>ROUND(E40*J40,2)</f>
        <v>0</v>
      </c>
      <c r="L40" s="189">
        <v>21</v>
      </c>
      <c r="M40" s="189">
        <f>G40*(1+L40/100)</f>
        <v>0</v>
      </c>
      <c r="N40" s="189">
        <v>8.3499999999999998E-3</v>
      </c>
      <c r="O40" s="189">
        <f>ROUND(E40*N40,2)</f>
        <v>0.06</v>
      </c>
      <c r="P40" s="189">
        <v>0</v>
      </c>
      <c r="Q40" s="189">
        <f>ROUND(E40*P40,2)</f>
        <v>0</v>
      </c>
      <c r="R40" s="189"/>
      <c r="S40" s="189"/>
      <c r="T40" s="190">
        <v>1.8564499999999999</v>
      </c>
      <c r="U40" s="189">
        <f>ROUND(E40*T40,2)</f>
        <v>14.11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116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>
        <v>24</v>
      </c>
      <c r="B41" s="177" t="s">
        <v>164</v>
      </c>
      <c r="C41" s="198" t="s">
        <v>165</v>
      </c>
      <c r="D41" s="179" t="s">
        <v>166</v>
      </c>
      <c r="E41" s="183">
        <v>405</v>
      </c>
      <c r="F41" s="188"/>
      <c r="G41" s="189">
        <f>ROUND(E41*F41,2)</f>
        <v>0</v>
      </c>
      <c r="H41" s="188"/>
      <c r="I41" s="189">
        <f>ROUND(E41*H41,2)</f>
        <v>0</v>
      </c>
      <c r="J41" s="188"/>
      <c r="K41" s="189">
        <f>ROUND(E41*J41,2)</f>
        <v>0</v>
      </c>
      <c r="L41" s="189">
        <v>21</v>
      </c>
      <c r="M41" s="189">
        <f>G41*(1+L41/100)</f>
        <v>0</v>
      </c>
      <c r="N41" s="189">
        <v>4.0000000000000003E-5</v>
      </c>
      <c r="O41" s="189">
        <f>ROUND(E41*N41,2)</f>
        <v>0.02</v>
      </c>
      <c r="P41" s="189">
        <v>0</v>
      </c>
      <c r="Q41" s="189">
        <f>ROUND(E41*P41,2)</f>
        <v>0</v>
      </c>
      <c r="R41" s="189"/>
      <c r="S41" s="189"/>
      <c r="T41" s="190">
        <v>0.12534999999999999</v>
      </c>
      <c r="U41" s="189">
        <f>ROUND(E41*T41,2)</f>
        <v>50.77</v>
      </c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116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199" t="s">
        <v>167</v>
      </c>
      <c r="D42" s="180"/>
      <c r="E42" s="184">
        <v>405</v>
      </c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90"/>
      <c r="U42" s="189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112</v>
      </c>
      <c r="AF42" s="166">
        <v>0</v>
      </c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>
        <v>25</v>
      </c>
      <c r="B43" s="177" t="s">
        <v>168</v>
      </c>
      <c r="C43" s="198" t="s">
        <v>169</v>
      </c>
      <c r="D43" s="179" t="s">
        <v>109</v>
      </c>
      <c r="E43" s="183">
        <v>17</v>
      </c>
      <c r="F43" s="188"/>
      <c r="G43" s="189">
        <f>ROUND(E43*F43,2)</f>
        <v>0</v>
      </c>
      <c r="H43" s="188"/>
      <c r="I43" s="189">
        <f>ROUND(E43*H43,2)</f>
        <v>0</v>
      </c>
      <c r="J43" s="188"/>
      <c r="K43" s="189">
        <f>ROUND(E43*J43,2)</f>
        <v>0</v>
      </c>
      <c r="L43" s="189">
        <v>21</v>
      </c>
      <c r="M43" s="189">
        <f>G43*(1+L43/100)</f>
        <v>0</v>
      </c>
      <c r="N43" s="189">
        <v>5.5399999999999998E-3</v>
      </c>
      <c r="O43" s="189">
        <f>ROUND(E43*N43,2)</f>
        <v>0.09</v>
      </c>
      <c r="P43" s="189">
        <v>0</v>
      </c>
      <c r="Q43" s="189">
        <f>ROUND(E43*P43,2)</f>
        <v>0</v>
      </c>
      <c r="R43" s="189"/>
      <c r="S43" s="189"/>
      <c r="T43" s="190">
        <v>0.65119000000000005</v>
      </c>
      <c r="U43" s="189">
        <f>ROUND(E43*T43,2)</f>
        <v>11.07</v>
      </c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116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199" t="s">
        <v>159</v>
      </c>
      <c r="D44" s="180"/>
      <c r="E44" s="184">
        <v>17</v>
      </c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90"/>
      <c r="U44" s="189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112</v>
      </c>
      <c r="AF44" s="166">
        <v>0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ht="22.5" outlineLevel="1" x14ac:dyDescent="0.2">
      <c r="A45" s="167">
        <v>26</v>
      </c>
      <c r="B45" s="177" t="s">
        <v>170</v>
      </c>
      <c r="C45" s="198" t="s">
        <v>171</v>
      </c>
      <c r="D45" s="179" t="s">
        <v>166</v>
      </c>
      <c r="E45" s="183">
        <v>3</v>
      </c>
      <c r="F45" s="188"/>
      <c r="G45" s="189">
        <f>ROUND(E45*F45,2)</f>
        <v>0</v>
      </c>
      <c r="H45" s="188"/>
      <c r="I45" s="189">
        <f>ROUND(E45*H45,2)</f>
        <v>0</v>
      </c>
      <c r="J45" s="188"/>
      <c r="K45" s="189">
        <f>ROUND(E45*J45,2)</f>
        <v>0</v>
      </c>
      <c r="L45" s="189">
        <v>21</v>
      </c>
      <c r="M45" s="189">
        <f>G45*(1+L45/100)</f>
        <v>0</v>
      </c>
      <c r="N45" s="189">
        <v>1.8950000000000002E-2</v>
      </c>
      <c r="O45" s="189">
        <f>ROUND(E45*N45,2)</f>
        <v>0.06</v>
      </c>
      <c r="P45" s="189">
        <v>0</v>
      </c>
      <c r="Q45" s="189">
        <f>ROUND(E45*P45,2)</f>
        <v>0</v>
      </c>
      <c r="R45" s="189"/>
      <c r="S45" s="189"/>
      <c r="T45" s="190">
        <v>3.0935000000000001</v>
      </c>
      <c r="U45" s="189">
        <f>ROUND(E45*T45,2)</f>
        <v>9.2799999999999994</v>
      </c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116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7"/>
      <c r="C46" s="199" t="s">
        <v>172</v>
      </c>
      <c r="D46" s="180"/>
      <c r="E46" s="184">
        <v>3</v>
      </c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90"/>
      <c r="U46" s="189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112</v>
      </c>
      <c r="AF46" s="166">
        <v>0</v>
      </c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>
        <v>27</v>
      </c>
      <c r="B47" s="177" t="s">
        <v>173</v>
      </c>
      <c r="C47" s="198" t="s">
        <v>174</v>
      </c>
      <c r="D47" s="179" t="s">
        <v>109</v>
      </c>
      <c r="E47" s="183">
        <v>5.8</v>
      </c>
      <c r="F47" s="188"/>
      <c r="G47" s="189">
        <f>ROUND(E47*F47,2)</f>
        <v>0</v>
      </c>
      <c r="H47" s="188"/>
      <c r="I47" s="189">
        <f>ROUND(E47*H47,2)</f>
        <v>0</v>
      </c>
      <c r="J47" s="188"/>
      <c r="K47" s="189">
        <f>ROUND(E47*J47,2)</f>
        <v>0</v>
      </c>
      <c r="L47" s="189">
        <v>21</v>
      </c>
      <c r="M47" s="189">
        <f>G47*(1+L47/100)</f>
        <v>0</v>
      </c>
      <c r="N47" s="189">
        <v>2.8400000000000001E-3</v>
      </c>
      <c r="O47" s="189">
        <f>ROUND(E47*N47,2)</f>
        <v>0.02</v>
      </c>
      <c r="P47" s="189">
        <v>0</v>
      </c>
      <c r="Q47" s="189">
        <f>ROUND(E47*P47,2)</f>
        <v>0</v>
      </c>
      <c r="R47" s="189"/>
      <c r="S47" s="189"/>
      <c r="T47" s="190">
        <v>0.26450000000000001</v>
      </c>
      <c r="U47" s="189">
        <f>ROUND(E47*T47,2)</f>
        <v>1.53</v>
      </c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116</v>
      </c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>
        <v>28</v>
      </c>
      <c r="B48" s="177" t="s">
        <v>175</v>
      </c>
      <c r="C48" s="198" t="s">
        <v>176</v>
      </c>
      <c r="D48" s="179" t="s">
        <v>109</v>
      </c>
      <c r="E48" s="183">
        <v>26</v>
      </c>
      <c r="F48" s="188"/>
      <c r="G48" s="189">
        <f>ROUND(E48*F48,2)</f>
        <v>0</v>
      </c>
      <c r="H48" s="188"/>
      <c r="I48" s="189">
        <f>ROUND(E48*H48,2)</f>
        <v>0</v>
      </c>
      <c r="J48" s="188"/>
      <c r="K48" s="189">
        <f>ROUND(E48*J48,2)</f>
        <v>0</v>
      </c>
      <c r="L48" s="189">
        <v>21</v>
      </c>
      <c r="M48" s="189">
        <f>G48*(1+L48/100)</f>
        <v>0</v>
      </c>
      <c r="N48" s="189">
        <v>2.8400000000000001E-3</v>
      </c>
      <c r="O48" s="189">
        <f>ROUND(E48*N48,2)</f>
        <v>7.0000000000000007E-2</v>
      </c>
      <c r="P48" s="189">
        <v>0</v>
      </c>
      <c r="Q48" s="189">
        <f>ROUND(E48*P48,2)</f>
        <v>0</v>
      </c>
      <c r="R48" s="189"/>
      <c r="S48" s="189"/>
      <c r="T48" s="190">
        <v>0.25069999999999998</v>
      </c>
      <c r="U48" s="189">
        <f>ROUND(E48*T48,2)</f>
        <v>6.52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116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>
        <v>29</v>
      </c>
      <c r="B49" s="177" t="s">
        <v>177</v>
      </c>
      <c r="C49" s="198" t="s">
        <v>178</v>
      </c>
      <c r="D49" s="179" t="s">
        <v>109</v>
      </c>
      <c r="E49" s="183">
        <v>17</v>
      </c>
      <c r="F49" s="188"/>
      <c r="G49" s="189">
        <f>ROUND(E49*F49,2)</f>
        <v>0</v>
      </c>
      <c r="H49" s="188"/>
      <c r="I49" s="189">
        <f>ROUND(E49*H49,2)</f>
        <v>0</v>
      </c>
      <c r="J49" s="188"/>
      <c r="K49" s="189">
        <f>ROUND(E49*J49,2)</f>
        <v>0</v>
      </c>
      <c r="L49" s="189">
        <v>21</v>
      </c>
      <c r="M49" s="189">
        <f>G49*(1+L49/100)</f>
        <v>0</v>
      </c>
      <c r="N49" s="189">
        <v>3.0999999999999999E-3</v>
      </c>
      <c r="O49" s="189">
        <f>ROUND(E49*N49,2)</f>
        <v>0.05</v>
      </c>
      <c r="P49" s="189">
        <v>0</v>
      </c>
      <c r="Q49" s="189">
        <f>ROUND(E49*P49,2)</f>
        <v>0</v>
      </c>
      <c r="R49" s="189"/>
      <c r="S49" s="189"/>
      <c r="T49" s="190">
        <v>0.5948</v>
      </c>
      <c r="U49" s="189">
        <f>ROUND(E49*T49,2)</f>
        <v>10.11</v>
      </c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116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>
        <v>30</v>
      </c>
      <c r="B50" s="177" t="s">
        <v>179</v>
      </c>
      <c r="C50" s="198" t="s">
        <v>180</v>
      </c>
      <c r="D50" s="179" t="s">
        <v>109</v>
      </c>
      <c r="E50" s="183">
        <v>20</v>
      </c>
      <c r="F50" s="188"/>
      <c r="G50" s="189">
        <f>ROUND(E50*F50,2)</f>
        <v>0</v>
      </c>
      <c r="H50" s="188"/>
      <c r="I50" s="189">
        <f>ROUND(E50*H50,2)</f>
        <v>0</v>
      </c>
      <c r="J50" s="188"/>
      <c r="K50" s="189">
        <f>ROUND(E50*J50,2)</f>
        <v>0</v>
      </c>
      <c r="L50" s="189">
        <v>21</v>
      </c>
      <c r="M50" s="189">
        <f>G50*(1+L50/100)</f>
        <v>0</v>
      </c>
      <c r="N50" s="189">
        <v>5.13E-3</v>
      </c>
      <c r="O50" s="189">
        <f>ROUND(E50*N50,2)</f>
        <v>0.1</v>
      </c>
      <c r="P50" s="189">
        <v>0</v>
      </c>
      <c r="Q50" s="189">
        <f>ROUND(E50*P50,2)</f>
        <v>0</v>
      </c>
      <c r="R50" s="189"/>
      <c r="S50" s="189"/>
      <c r="T50" s="190">
        <v>0.87255000000000005</v>
      </c>
      <c r="U50" s="189">
        <f>ROUND(E50*T50,2)</f>
        <v>17.45</v>
      </c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116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/>
      <c r="B51" s="177"/>
      <c r="C51" s="199" t="s">
        <v>181</v>
      </c>
      <c r="D51" s="180"/>
      <c r="E51" s="184">
        <v>20</v>
      </c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90"/>
      <c r="U51" s="189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112</v>
      </c>
      <c r="AF51" s="166">
        <v>0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ht="22.5" outlineLevel="1" x14ac:dyDescent="0.2">
      <c r="A52" s="167">
        <v>31</v>
      </c>
      <c r="B52" s="177" t="s">
        <v>182</v>
      </c>
      <c r="C52" s="198" t="s">
        <v>183</v>
      </c>
      <c r="D52" s="179" t="s">
        <v>115</v>
      </c>
      <c r="E52" s="183">
        <v>167</v>
      </c>
      <c r="F52" s="188"/>
      <c r="G52" s="189">
        <f>ROUND(E52*F52,2)</f>
        <v>0</v>
      </c>
      <c r="H52" s="188"/>
      <c r="I52" s="189">
        <f>ROUND(E52*H52,2)</f>
        <v>0</v>
      </c>
      <c r="J52" s="188"/>
      <c r="K52" s="189">
        <f>ROUND(E52*J52,2)</f>
        <v>0</v>
      </c>
      <c r="L52" s="189">
        <v>21</v>
      </c>
      <c r="M52" s="189">
        <f>G52*(1+L52/100)</f>
        <v>0</v>
      </c>
      <c r="N52" s="189">
        <v>0</v>
      </c>
      <c r="O52" s="189">
        <f>ROUND(E52*N52,2)</f>
        <v>0</v>
      </c>
      <c r="P52" s="189">
        <v>7.3200000000000001E-3</v>
      </c>
      <c r="Q52" s="189">
        <f>ROUND(E52*P52,2)</f>
        <v>1.22</v>
      </c>
      <c r="R52" s="189"/>
      <c r="S52" s="189"/>
      <c r="T52" s="190">
        <v>0.1288</v>
      </c>
      <c r="U52" s="189">
        <f>ROUND(E52*T52,2)</f>
        <v>21.51</v>
      </c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116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199" t="s">
        <v>184</v>
      </c>
      <c r="D53" s="180"/>
      <c r="E53" s="184">
        <v>167</v>
      </c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90"/>
      <c r="U53" s="189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112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>
        <v>32</v>
      </c>
      <c r="B54" s="177" t="s">
        <v>185</v>
      </c>
      <c r="C54" s="198" t="s">
        <v>186</v>
      </c>
      <c r="D54" s="179" t="s">
        <v>109</v>
      </c>
      <c r="E54" s="183">
        <v>20</v>
      </c>
      <c r="F54" s="188"/>
      <c r="G54" s="189">
        <f>ROUND(E54*F54,2)</f>
        <v>0</v>
      </c>
      <c r="H54" s="188"/>
      <c r="I54" s="189">
        <f>ROUND(E54*H54,2)</f>
        <v>0</v>
      </c>
      <c r="J54" s="188"/>
      <c r="K54" s="189">
        <f>ROUND(E54*J54,2)</f>
        <v>0</v>
      </c>
      <c r="L54" s="189">
        <v>21</v>
      </c>
      <c r="M54" s="189">
        <f>G54*(1+L54/100)</f>
        <v>0</v>
      </c>
      <c r="N54" s="189">
        <v>0</v>
      </c>
      <c r="O54" s="189">
        <f>ROUND(E54*N54,2)</f>
        <v>0</v>
      </c>
      <c r="P54" s="189">
        <v>4.2599999999999999E-3</v>
      </c>
      <c r="Q54" s="189">
        <f>ROUND(E54*P54,2)</f>
        <v>0.09</v>
      </c>
      <c r="R54" s="189"/>
      <c r="S54" s="189"/>
      <c r="T54" s="190">
        <v>7.9350000000000004E-2</v>
      </c>
      <c r="U54" s="189">
        <f>ROUND(E54*T54,2)</f>
        <v>1.59</v>
      </c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116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/>
      <c r="B55" s="177"/>
      <c r="C55" s="199" t="s">
        <v>187</v>
      </c>
      <c r="D55" s="180"/>
      <c r="E55" s="184">
        <v>20</v>
      </c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90"/>
      <c r="U55" s="189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112</v>
      </c>
      <c r="AF55" s="166">
        <v>0</v>
      </c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>
        <v>33</v>
      </c>
      <c r="B56" s="177" t="s">
        <v>188</v>
      </c>
      <c r="C56" s="198" t="s">
        <v>189</v>
      </c>
      <c r="D56" s="179" t="s">
        <v>109</v>
      </c>
      <c r="E56" s="183">
        <v>17</v>
      </c>
      <c r="F56" s="188"/>
      <c r="G56" s="189">
        <f t="shared" ref="G56:G61" si="7">ROUND(E56*F56,2)</f>
        <v>0</v>
      </c>
      <c r="H56" s="188"/>
      <c r="I56" s="189">
        <f t="shared" ref="I56:I61" si="8">ROUND(E56*H56,2)</f>
        <v>0</v>
      </c>
      <c r="J56" s="188"/>
      <c r="K56" s="189">
        <f t="shared" ref="K56:K61" si="9">ROUND(E56*J56,2)</f>
        <v>0</v>
      </c>
      <c r="L56" s="189">
        <v>21</v>
      </c>
      <c r="M56" s="189">
        <f t="shared" ref="M56:M61" si="10">G56*(1+L56/100)</f>
        <v>0</v>
      </c>
      <c r="N56" s="189">
        <v>0</v>
      </c>
      <c r="O56" s="189">
        <f t="shared" ref="O56:O61" si="11">ROUND(E56*N56,2)</f>
        <v>0</v>
      </c>
      <c r="P56" s="189">
        <v>3.2599999999999999E-3</v>
      </c>
      <c r="Q56" s="189">
        <f t="shared" ref="Q56:Q61" si="12">ROUND(E56*P56,2)</f>
        <v>0.06</v>
      </c>
      <c r="R56" s="189"/>
      <c r="S56" s="189"/>
      <c r="T56" s="190">
        <v>6.5549999999999997E-2</v>
      </c>
      <c r="U56" s="189">
        <f t="shared" ref="U56:U61" si="13">ROUND(E56*T56,2)</f>
        <v>1.1100000000000001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116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>
        <v>34</v>
      </c>
      <c r="B57" s="177" t="s">
        <v>190</v>
      </c>
      <c r="C57" s="198" t="s">
        <v>191</v>
      </c>
      <c r="D57" s="179" t="s">
        <v>109</v>
      </c>
      <c r="E57" s="183">
        <v>18.8</v>
      </c>
      <c r="F57" s="188"/>
      <c r="G57" s="189">
        <f t="shared" si="7"/>
        <v>0</v>
      </c>
      <c r="H57" s="188"/>
      <c r="I57" s="189">
        <f t="shared" si="8"/>
        <v>0</v>
      </c>
      <c r="J57" s="188"/>
      <c r="K57" s="189">
        <f t="shared" si="9"/>
        <v>0</v>
      </c>
      <c r="L57" s="189">
        <v>21</v>
      </c>
      <c r="M57" s="189">
        <f t="shared" si="10"/>
        <v>0</v>
      </c>
      <c r="N57" s="189">
        <v>0</v>
      </c>
      <c r="O57" s="189">
        <f t="shared" si="11"/>
        <v>0</v>
      </c>
      <c r="P57" s="189">
        <v>2.98E-3</v>
      </c>
      <c r="Q57" s="189">
        <f t="shared" si="12"/>
        <v>0.06</v>
      </c>
      <c r="R57" s="189"/>
      <c r="S57" s="189"/>
      <c r="T57" s="190">
        <v>6.5549999999999997E-2</v>
      </c>
      <c r="U57" s="189">
        <f t="shared" si="13"/>
        <v>1.23</v>
      </c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116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>
        <v>35</v>
      </c>
      <c r="B58" s="177" t="s">
        <v>192</v>
      </c>
      <c r="C58" s="198" t="s">
        <v>193</v>
      </c>
      <c r="D58" s="179" t="s">
        <v>115</v>
      </c>
      <c r="E58" s="183">
        <v>7.6</v>
      </c>
      <c r="F58" s="188"/>
      <c r="G58" s="189">
        <f t="shared" si="7"/>
        <v>0</v>
      </c>
      <c r="H58" s="188"/>
      <c r="I58" s="189">
        <f t="shared" si="8"/>
        <v>0</v>
      </c>
      <c r="J58" s="188"/>
      <c r="K58" s="189">
        <f t="shared" si="9"/>
        <v>0</v>
      </c>
      <c r="L58" s="189">
        <v>21</v>
      </c>
      <c r="M58" s="189">
        <f t="shared" si="10"/>
        <v>0</v>
      </c>
      <c r="N58" s="189">
        <v>0</v>
      </c>
      <c r="O58" s="189">
        <f t="shared" si="11"/>
        <v>0</v>
      </c>
      <c r="P58" s="189">
        <v>7.2100000000000003E-3</v>
      </c>
      <c r="Q58" s="189">
        <f t="shared" si="12"/>
        <v>0.05</v>
      </c>
      <c r="R58" s="189"/>
      <c r="S58" s="189"/>
      <c r="T58" s="190">
        <v>0.14605000000000001</v>
      </c>
      <c r="U58" s="189">
        <f t="shared" si="13"/>
        <v>1.1100000000000001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116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>
        <v>36</v>
      </c>
      <c r="B59" s="177" t="s">
        <v>194</v>
      </c>
      <c r="C59" s="198" t="s">
        <v>195</v>
      </c>
      <c r="D59" s="179" t="s">
        <v>166</v>
      </c>
      <c r="E59" s="183">
        <v>20</v>
      </c>
      <c r="F59" s="188"/>
      <c r="G59" s="189">
        <f t="shared" si="7"/>
        <v>0</v>
      </c>
      <c r="H59" s="188"/>
      <c r="I59" s="189">
        <f t="shared" si="8"/>
        <v>0</v>
      </c>
      <c r="J59" s="188"/>
      <c r="K59" s="189">
        <f t="shared" si="9"/>
        <v>0</v>
      </c>
      <c r="L59" s="189">
        <v>21</v>
      </c>
      <c r="M59" s="189">
        <f t="shared" si="10"/>
        <v>0</v>
      </c>
      <c r="N59" s="189">
        <v>0</v>
      </c>
      <c r="O59" s="189">
        <f t="shared" si="11"/>
        <v>0</v>
      </c>
      <c r="P59" s="189">
        <v>4.1599999999999996E-3</v>
      </c>
      <c r="Q59" s="189">
        <f t="shared" si="12"/>
        <v>0.08</v>
      </c>
      <c r="R59" s="189"/>
      <c r="S59" s="189"/>
      <c r="T59" s="190">
        <v>5.2900000000000003E-2</v>
      </c>
      <c r="U59" s="189">
        <f t="shared" si="13"/>
        <v>1.06</v>
      </c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116</v>
      </c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>
        <v>37</v>
      </c>
      <c r="B60" s="177" t="s">
        <v>196</v>
      </c>
      <c r="C60" s="198" t="s">
        <v>197</v>
      </c>
      <c r="D60" s="179" t="s">
        <v>109</v>
      </c>
      <c r="E60" s="183">
        <v>17.7</v>
      </c>
      <c r="F60" s="188"/>
      <c r="G60" s="189">
        <f t="shared" si="7"/>
        <v>0</v>
      </c>
      <c r="H60" s="188"/>
      <c r="I60" s="189">
        <f t="shared" si="8"/>
        <v>0</v>
      </c>
      <c r="J60" s="188"/>
      <c r="K60" s="189">
        <f t="shared" si="9"/>
        <v>0</v>
      </c>
      <c r="L60" s="189">
        <v>21</v>
      </c>
      <c r="M60" s="189">
        <f t="shared" si="10"/>
        <v>0</v>
      </c>
      <c r="N60" s="189">
        <v>0</v>
      </c>
      <c r="O60" s="189">
        <f t="shared" si="11"/>
        <v>0</v>
      </c>
      <c r="P60" s="189">
        <v>3.3600000000000001E-3</v>
      </c>
      <c r="Q60" s="189">
        <f t="shared" si="12"/>
        <v>0.06</v>
      </c>
      <c r="R60" s="189"/>
      <c r="S60" s="189"/>
      <c r="T60" s="190">
        <v>7.9350000000000004E-2</v>
      </c>
      <c r="U60" s="189">
        <f t="shared" si="13"/>
        <v>1.4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116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>
        <v>38</v>
      </c>
      <c r="B61" s="177" t="s">
        <v>198</v>
      </c>
      <c r="C61" s="198" t="s">
        <v>199</v>
      </c>
      <c r="D61" s="179" t="s">
        <v>166</v>
      </c>
      <c r="E61" s="183">
        <v>4</v>
      </c>
      <c r="F61" s="188"/>
      <c r="G61" s="189">
        <f t="shared" si="7"/>
        <v>0</v>
      </c>
      <c r="H61" s="188"/>
      <c r="I61" s="189">
        <f t="shared" si="8"/>
        <v>0</v>
      </c>
      <c r="J61" s="188"/>
      <c r="K61" s="189">
        <f t="shared" si="9"/>
        <v>0</v>
      </c>
      <c r="L61" s="189">
        <v>21</v>
      </c>
      <c r="M61" s="189">
        <f t="shared" si="10"/>
        <v>0</v>
      </c>
      <c r="N61" s="189">
        <v>0</v>
      </c>
      <c r="O61" s="189">
        <f t="shared" si="11"/>
        <v>0</v>
      </c>
      <c r="P61" s="189">
        <v>2.0080000000000001E-2</v>
      </c>
      <c r="Q61" s="189">
        <f t="shared" si="12"/>
        <v>0.08</v>
      </c>
      <c r="R61" s="189"/>
      <c r="S61" s="189"/>
      <c r="T61" s="190">
        <v>0.10580000000000001</v>
      </c>
      <c r="U61" s="189">
        <f t="shared" si="13"/>
        <v>0.42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116</v>
      </c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7"/>
      <c r="C62" s="199" t="s">
        <v>200</v>
      </c>
      <c r="D62" s="180"/>
      <c r="E62" s="184">
        <v>4</v>
      </c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90"/>
      <c r="U62" s="189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112</v>
      </c>
      <c r="AF62" s="166">
        <v>0</v>
      </c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>
        <v>39</v>
      </c>
      <c r="B63" s="177" t="s">
        <v>201</v>
      </c>
      <c r="C63" s="198" t="s">
        <v>202</v>
      </c>
      <c r="D63" s="179" t="s">
        <v>109</v>
      </c>
      <c r="E63" s="183">
        <v>5.8</v>
      </c>
      <c r="F63" s="188"/>
      <c r="G63" s="189">
        <f>ROUND(E63*F63,2)</f>
        <v>0</v>
      </c>
      <c r="H63" s="188"/>
      <c r="I63" s="189">
        <f>ROUND(E63*H63,2)</f>
        <v>0</v>
      </c>
      <c r="J63" s="188"/>
      <c r="K63" s="189">
        <f>ROUND(E63*J63,2)</f>
        <v>0</v>
      </c>
      <c r="L63" s="189">
        <v>21</v>
      </c>
      <c r="M63" s="189">
        <f>G63*(1+L63/100)</f>
        <v>0</v>
      </c>
      <c r="N63" s="189">
        <v>0</v>
      </c>
      <c r="O63" s="189">
        <f>ROUND(E63*N63,2)</f>
        <v>0</v>
      </c>
      <c r="P63" s="189">
        <v>3.0699999999999998E-3</v>
      </c>
      <c r="Q63" s="189">
        <f>ROUND(E63*P63,2)</f>
        <v>0.02</v>
      </c>
      <c r="R63" s="189"/>
      <c r="S63" s="189"/>
      <c r="T63" s="190">
        <v>5.2900000000000003E-2</v>
      </c>
      <c r="U63" s="189">
        <f>ROUND(E63*T63,2)</f>
        <v>0.31</v>
      </c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116</v>
      </c>
      <c r="AF63" s="166"/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>
        <v>40</v>
      </c>
      <c r="B64" s="177" t="s">
        <v>203</v>
      </c>
      <c r="C64" s="198" t="s">
        <v>204</v>
      </c>
      <c r="D64" s="179" t="s">
        <v>109</v>
      </c>
      <c r="E64" s="183">
        <v>26</v>
      </c>
      <c r="F64" s="188"/>
      <c r="G64" s="189">
        <f>ROUND(E64*F64,2)</f>
        <v>0</v>
      </c>
      <c r="H64" s="188"/>
      <c r="I64" s="189">
        <f>ROUND(E64*H64,2)</f>
        <v>0</v>
      </c>
      <c r="J64" s="188"/>
      <c r="K64" s="189">
        <f>ROUND(E64*J64,2)</f>
        <v>0</v>
      </c>
      <c r="L64" s="189">
        <v>21</v>
      </c>
      <c r="M64" s="189">
        <f>G64*(1+L64/100)</f>
        <v>0</v>
      </c>
      <c r="N64" s="189">
        <v>0</v>
      </c>
      <c r="O64" s="189">
        <f>ROUND(E64*N64,2)</f>
        <v>0</v>
      </c>
      <c r="P64" s="189">
        <v>1.97E-3</v>
      </c>
      <c r="Q64" s="189">
        <f>ROUND(E64*P64,2)</f>
        <v>0.05</v>
      </c>
      <c r="R64" s="189"/>
      <c r="S64" s="189"/>
      <c r="T64" s="190">
        <v>5.2900000000000003E-2</v>
      </c>
      <c r="U64" s="189">
        <f>ROUND(E64*T64,2)</f>
        <v>1.38</v>
      </c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116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>
        <v>41</v>
      </c>
      <c r="B65" s="177" t="s">
        <v>205</v>
      </c>
      <c r="C65" s="198" t="s">
        <v>206</v>
      </c>
      <c r="D65" s="179" t="s">
        <v>109</v>
      </c>
      <c r="E65" s="183">
        <v>17.7</v>
      </c>
      <c r="F65" s="188"/>
      <c r="G65" s="189">
        <f>ROUND(E65*F65,2)</f>
        <v>0</v>
      </c>
      <c r="H65" s="188"/>
      <c r="I65" s="189">
        <f>ROUND(E65*H65,2)</f>
        <v>0</v>
      </c>
      <c r="J65" s="188"/>
      <c r="K65" s="189">
        <f>ROUND(E65*J65,2)</f>
        <v>0</v>
      </c>
      <c r="L65" s="189">
        <v>21</v>
      </c>
      <c r="M65" s="189">
        <f>G65*(1+L65/100)</f>
        <v>0</v>
      </c>
      <c r="N65" s="189">
        <v>0</v>
      </c>
      <c r="O65" s="189">
        <f>ROUND(E65*N65,2)</f>
        <v>0</v>
      </c>
      <c r="P65" s="189">
        <v>2.8500000000000001E-3</v>
      </c>
      <c r="Q65" s="189">
        <f>ROUND(E65*P65,2)</f>
        <v>0.05</v>
      </c>
      <c r="R65" s="189"/>
      <c r="S65" s="189"/>
      <c r="T65" s="190">
        <v>6.9000000000000006E-2</v>
      </c>
      <c r="U65" s="189">
        <f>ROUND(E65*T65,2)</f>
        <v>1.22</v>
      </c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116</v>
      </c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>
        <v>42</v>
      </c>
      <c r="B66" s="177" t="s">
        <v>207</v>
      </c>
      <c r="C66" s="198" t="s">
        <v>208</v>
      </c>
      <c r="D66" s="179" t="s">
        <v>115</v>
      </c>
      <c r="E66" s="183">
        <v>20</v>
      </c>
      <c r="F66" s="188"/>
      <c r="G66" s="189">
        <f>ROUND(E66*F66,2)</f>
        <v>0</v>
      </c>
      <c r="H66" s="188"/>
      <c r="I66" s="189">
        <f>ROUND(E66*H66,2)</f>
        <v>0</v>
      </c>
      <c r="J66" s="188"/>
      <c r="K66" s="189">
        <f>ROUND(E66*J66,2)</f>
        <v>0</v>
      </c>
      <c r="L66" s="189">
        <v>21</v>
      </c>
      <c r="M66" s="189">
        <f>G66*(1+L66/100)</f>
        <v>0</v>
      </c>
      <c r="N66" s="189">
        <v>1.941E-2</v>
      </c>
      <c r="O66" s="189">
        <f>ROUND(E66*N66,2)</f>
        <v>0.39</v>
      </c>
      <c r="P66" s="189">
        <v>0</v>
      </c>
      <c r="Q66" s="189">
        <f>ROUND(E66*P66,2)</f>
        <v>0</v>
      </c>
      <c r="R66" s="189"/>
      <c r="S66" s="189"/>
      <c r="T66" s="190">
        <v>1.6806000000000001</v>
      </c>
      <c r="U66" s="189">
        <f>ROUND(E66*T66,2)</f>
        <v>33.61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116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/>
      <c r="B67" s="177"/>
      <c r="C67" s="199" t="s">
        <v>209</v>
      </c>
      <c r="D67" s="180"/>
      <c r="E67" s="184">
        <v>20</v>
      </c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90"/>
      <c r="U67" s="189"/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112</v>
      </c>
      <c r="AF67" s="166">
        <v>0</v>
      </c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ht="22.5" outlineLevel="1" x14ac:dyDescent="0.2">
      <c r="A68" s="167">
        <v>43</v>
      </c>
      <c r="B68" s="177" t="s">
        <v>210</v>
      </c>
      <c r="C68" s="198" t="s">
        <v>211</v>
      </c>
      <c r="D68" s="179" t="s">
        <v>115</v>
      </c>
      <c r="E68" s="183">
        <v>35.5</v>
      </c>
      <c r="F68" s="188"/>
      <c r="G68" s="189">
        <f>ROUND(E68*F68,2)</f>
        <v>0</v>
      </c>
      <c r="H68" s="188"/>
      <c r="I68" s="189">
        <f>ROUND(E68*H68,2)</f>
        <v>0</v>
      </c>
      <c r="J68" s="188"/>
      <c r="K68" s="189">
        <f>ROUND(E68*J68,2)</f>
        <v>0</v>
      </c>
      <c r="L68" s="189">
        <v>21</v>
      </c>
      <c r="M68" s="189">
        <f>G68*(1+L68/100)</f>
        <v>0</v>
      </c>
      <c r="N68" s="189">
        <v>1.941E-2</v>
      </c>
      <c r="O68" s="189">
        <f>ROUND(E68*N68,2)</f>
        <v>0.69</v>
      </c>
      <c r="P68" s="189">
        <v>0</v>
      </c>
      <c r="Q68" s="189">
        <f>ROUND(E68*P68,2)</f>
        <v>0</v>
      </c>
      <c r="R68" s="189"/>
      <c r="S68" s="189"/>
      <c r="T68" s="190">
        <v>1.6806000000000001</v>
      </c>
      <c r="U68" s="189">
        <f>ROUND(E68*T68,2)</f>
        <v>59.66</v>
      </c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116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67">
        <v>44</v>
      </c>
      <c r="B69" s="177" t="s">
        <v>212</v>
      </c>
      <c r="C69" s="198" t="s">
        <v>213</v>
      </c>
      <c r="D69" s="179" t="s">
        <v>214</v>
      </c>
      <c r="E69" s="183">
        <v>2</v>
      </c>
      <c r="F69" s="188"/>
      <c r="G69" s="189">
        <f>ROUND(E69*F69,2)</f>
        <v>0</v>
      </c>
      <c r="H69" s="188"/>
      <c r="I69" s="189">
        <f>ROUND(E69*H69,2)</f>
        <v>0</v>
      </c>
      <c r="J69" s="188"/>
      <c r="K69" s="189">
        <f>ROUND(E69*J69,2)</f>
        <v>0</v>
      </c>
      <c r="L69" s="189">
        <v>21</v>
      </c>
      <c r="M69" s="189">
        <f>G69*(1+L69/100)</f>
        <v>0</v>
      </c>
      <c r="N69" s="189">
        <v>0</v>
      </c>
      <c r="O69" s="189">
        <f>ROUND(E69*N69,2)</f>
        <v>0</v>
      </c>
      <c r="P69" s="189">
        <v>0</v>
      </c>
      <c r="Q69" s="189">
        <f>ROUND(E69*P69,2)</f>
        <v>0</v>
      </c>
      <c r="R69" s="189"/>
      <c r="S69" s="189"/>
      <c r="T69" s="190">
        <v>1</v>
      </c>
      <c r="U69" s="189">
        <f>ROUND(E69*T69,2)</f>
        <v>2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215</v>
      </c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>
        <v>45</v>
      </c>
      <c r="B70" s="177" t="s">
        <v>216</v>
      </c>
      <c r="C70" s="198" t="s">
        <v>217</v>
      </c>
      <c r="D70" s="179" t="s">
        <v>166</v>
      </c>
      <c r="E70" s="183">
        <v>49</v>
      </c>
      <c r="F70" s="188"/>
      <c r="G70" s="189">
        <f>ROUND(E70*F70,2)</f>
        <v>0</v>
      </c>
      <c r="H70" s="188"/>
      <c r="I70" s="189">
        <f>ROUND(E70*H70,2)</f>
        <v>0</v>
      </c>
      <c r="J70" s="188"/>
      <c r="K70" s="189">
        <f>ROUND(E70*J70,2)</f>
        <v>0</v>
      </c>
      <c r="L70" s="189">
        <v>21</v>
      </c>
      <c r="M70" s="189">
        <f>G70*(1+L70/100)</f>
        <v>0</v>
      </c>
      <c r="N70" s="189">
        <v>3.0000000000000001E-5</v>
      </c>
      <c r="O70" s="189">
        <f>ROUND(E70*N70,2)</f>
        <v>0</v>
      </c>
      <c r="P70" s="189">
        <v>0</v>
      </c>
      <c r="Q70" s="189">
        <f>ROUND(E70*P70,2)</f>
        <v>0</v>
      </c>
      <c r="R70" s="189"/>
      <c r="S70" s="189"/>
      <c r="T70" s="190">
        <v>0.51600000000000001</v>
      </c>
      <c r="U70" s="189">
        <f>ROUND(E70*T70,2)</f>
        <v>25.28</v>
      </c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218</v>
      </c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/>
      <c r="B71" s="177"/>
      <c r="C71" s="199" t="s">
        <v>219</v>
      </c>
      <c r="D71" s="180"/>
      <c r="E71" s="184">
        <v>49</v>
      </c>
      <c r="F71" s="189"/>
      <c r="G71" s="189"/>
      <c r="H71" s="189"/>
      <c r="I71" s="189"/>
      <c r="J71" s="189"/>
      <c r="K71" s="189"/>
      <c r="L71" s="189"/>
      <c r="M71" s="189"/>
      <c r="N71" s="189"/>
      <c r="O71" s="189"/>
      <c r="P71" s="189"/>
      <c r="Q71" s="189"/>
      <c r="R71" s="189"/>
      <c r="S71" s="189"/>
      <c r="T71" s="190"/>
      <c r="U71" s="189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112</v>
      </c>
      <c r="AF71" s="166">
        <v>0</v>
      </c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>
        <v>46</v>
      </c>
      <c r="B72" s="177" t="s">
        <v>220</v>
      </c>
      <c r="C72" s="198" t="s">
        <v>221</v>
      </c>
      <c r="D72" s="179" t="s">
        <v>137</v>
      </c>
      <c r="E72" s="183">
        <v>1.9592000000000001</v>
      </c>
      <c r="F72" s="188"/>
      <c r="G72" s="189">
        <f>ROUND(E72*F72,2)</f>
        <v>0</v>
      </c>
      <c r="H72" s="188"/>
      <c r="I72" s="189">
        <f>ROUND(E72*H72,2)</f>
        <v>0</v>
      </c>
      <c r="J72" s="188"/>
      <c r="K72" s="189">
        <f>ROUND(E72*J72,2)</f>
        <v>0</v>
      </c>
      <c r="L72" s="189">
        <v>21</v>
      </c>
      <c r="M72" s="189">
        <f>G72*(1+L72/100)</f>
        <v>0</v>
      </c>
      <c r="N72" s="189">
        <v>0</v>
      </c>
      <c r="O72" s="189">
        <f>ROUND(E72*N72,2)</f>
        <v>0</v>
      </c>
      <c r="P72" s="189">
        <v>0</v>
      </c>
      <c r="Q72" s="189">
        <f>ROUND(E72*P72,2)</f>
        <v>0</v>
      </c>
      <c r="R72" s="189"/>
      <c r="S72" s="189"/>
      <c r="T72" s="190">
        <v>4.9470000000000001</v>
      </c>
      <c r="U72" s="189">
        <f>ROUND(E72*T72,2)</f>
        <v>9.69</v>
      </c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138</v>
      </c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x14ac:dyDescent="0.2">
      <c r="A73" s="173" t="s">
        <v>105</v>
      </c>
      <c r="B73" s="178" t="s">
        <v>70</v>
      </c>
      <c r="C73" s="200" t="s">
        <v>71</v>
      </c>
      <c r="D73" s="181"/>
      <c r="E73" s="185"/>
      <c r="F73" s="191"/>
      <c r="G73" s="191">
        <f>SUMIF(AE74:AE83,"&lt;&gt;NOR",G74:G83)</f>
        <v>0</v>
      </c>
      <c r="H73" s="191"/>
      <c r="I73" s="191">
        <f>SUM(I74:I83)</f>
        <v>0</v>
      </c>
      <c r="J73" s="191"/>
      <c r="K73" s="191">
        <f>SUM(K74:K83)</f>
        <v>0</v>
      </c>
      <c r="L73" s="191"/>
      <c r="M73" s="191">
        <f>SUM(M74:M83)</f>
        <v>0</v>
      </c>
      <c r="N73" s="191"/>
      <c r="O73" s="191">
        <f>SUM(O74:O83)</f>
        <v>4.5599999999999996</v>
      </c>
      <c r="P73" s="191"/>
      <c r="Q73" s="191">
        <f>SUM(Q74:Q83)</f>
        <v>2.44</v>
      </c>
      <c r="R73" s="191"/>
      <c r="S73" s="191"/>
      <c r="T73" s="192"/>
      <c r="U73" s="191">
        <f>SUM(U74:U83)</f>
        <v>247.32</v>
      </c>
      <c r="AE73" t="s">
        <v>106</v>
      </c>
    </row>
    <row r="74" spans="1:60" outlineLevel="1" x14ac:dyDescent="0.2">
      <c r="A74" s="167">
        <v>47</v>
      </c>
      <c r="B74" s="177" t="s">
        <v>222</v>
      </c>
      <c r="C74" s="198" t="s">
        <v>223</v>
      </c>
      <c r="D74" s="179" t="s">
        <v>115</v>
      </c>
      <c r="E74" s="183">
        <v>170</v>
      </c>
      <c r="F74" s="188"/>
      <c r="G74" s="189">
        <f>ROUND(E74*F74,2)</f>
        <v>0</v>
      </c>
      <c r="H74" s="188"/>
      <c r="I74" s="189">
        <f>ROUND(E74*H74,2)</f>
        <v>0</v>
      </c>
      <c r="J74" s="188"/>
      <c r="K74" s="189">
        <f>ROUND(E74*J74,2)</f>
        <v>0</v>
      </c>
      <c r="L74" s="189">
        <v>21</v>
      </c>
      <c r="M74" s="189">
        <f>G74*(1+L74/100)</f>
        <v>0</v>
      </c>
      <c r="N74" s="189">
        <v>0</v>
      </c>
      <c r="O74" s="189">
        <f>ROUND(E74*N74,2)</f>
        <v>0</v>
      </c>
      <c r="P74" s="189">
        <v>1.4E-2</v>
      </c>
      <c r="Q74" s="189">
        <f>ROUND(E74*P74,2)</f>
        <v>2.38</v>
      </c>
      <c r="R74" s="189"/>
      <c r="S74" s="189"/>
      <c r="T74" s="190">
        <v>0.1</v>
      </c>
      <c r="U74" s="189">
        <f>ROUND(E74*T74,2)</f>
        <v>17</v>
      </c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116</v>
      </c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/>
      <c r="B75" s="177"/>
      <c r="C75" s="199" t="s">
        <v>224</v>
      </c>
      <c r="D75" s="180"/>
      <c r="E75" s="184">
        <v>170</v>
      </c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90"/>
      <c r="U75" s="189"/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112</v>
      </c>
      <c r="AF75" s="166">
        <v>0</v>
      </c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>
        <v>48</v>
      </c>
      <c r="B76" s="177" t="s">
        <v>225</v>
      </c>
      <c r="C76" s="198" t="s">
        <v>226</v>
      </c>
      <c r="D76" s="179" t="s">
        <v>115</v>
      </c>
      <c r="E76" s="183">
        <v>140</v>
      </c>
      <c r="F76" s="188"/>
      <c r="G76" s="189">
        <f>ROUND(E76*F76,2)</f>
        <v>0</v>
      </c>
      <c r="H76" s="188"/>
      <c r="I76" s="189">
        <f>ROUND(E76*H76,2)</f>
        <v>0</v>
      </c>
      <c r="J76" s="188"/>
      <c r="K76" s="189">
        <f>ROUND(E76*J76,2)</f>
        <v>0</v>
      </c>
      <c r="L76" s="189">
        <v>21</v>
      </c>
      <c r="M76" s="189">
        <f>G76*(1+L76/100)</f>
        <v>0</v>
      </c>
      <c r="N76" s="189">
        <v>0</v>
      </c>
      <c r="O76" s="189">
        <f>ROUND(E76*N76,2)</f>
        <v>0</v>
      </c>
      <c r="P76" s="189">
        <v>0</v>
      </c>
      <c r="Q76" s="189">
        <f>ROUND(E76*P76,2)</f>
        <v>0</v>
      </c>
      <c r="R76" s="189"/>
      <c r="S76" s="189"/>
      <c r="T76" s="190">
        <v>3.5999999999999997E-2</v>
      </c>
      <c r="U76" s="189">
        <f>ROUND(E76*T76,2)</f>
        <v>5.04</v>
      </c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116</v>
      </c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>
        <v>49</v>
      </c>
      <c r="B77" s="177" t="s">
        <v>227</v>
      </c>
      <c r="C77" s="198" t="s">
        <v>228</v>
      </c>
      <c r="D77" s="179" t="s">
        <v>115</v>
      </c>
      <c r="E77" s="183">
        <v>320</v>
      </c>
      <c r="F77" s="188"/>
      <c r="G77" s="189">
        <f>ROUND(E77*F77,2)</f>
        <v>0</v>
      </c>
      <c r="H77" s="188"/>
      <c r="I77" s="189">
        <f>ROUND(E77*H77,2)</f>
        <v>0</v>
      </c>
      <c r="J77" s="188"/>
      <c r="K77" s="189">
        <f>ROUND(E77*J77,2)</f>
        <v>0</v>
      </c>
      <c r="L77" s="189">
        <v>21</v>
      </c>
      <c r="M77" s="189">
        <f>G77*(1+L77/100)</f>
        <v>0</v>
      </c>
      <c r="N77" s="189">
        <v>1.4109999999999999E-2</v>
      </c>
      <c r="O77" s="189">
        <f>ROUND(E77*N77,2)</f>
        <v>4.5199999999999996</v>
      </c>
      <c r="P77" s="189">
        <v>0</v>
      </c>
      <c r="Q77" s="189">
        <f>ROUND(E77*P77,2)</f>
        <v>0</v>
      </c>
      <c r="R77" s="189"/>
      <c r="S77" s="189"/>
      <c r="T77" s="190">
        <v>0.61699999999999999</v>
      </c>
      <c r="U77" s="189">
        <f>ROUND(E77*T77,2)</f>
        <v>197.44</v>
      </c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116</v>
      </c>
      <c r="AF77" s="166"/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/>
      <c r="B78" s="177"/>
      <c r="C78" s="199" t="s">
        <v>229</v>
      </c>
      <c r="D78" s="180"/>
      <c r="E78" s="184">
        <v>320</v>
      </c>
      <c r="F78" s="189"/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189"/>
      <c r="R78" s="189"/>
      <c r="S78" s="189"/>
      <c r="T78" s="190"/>
      <c r="U78" s="189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112</v>
      </c>
      <c r="AF78" s="166">
        <v>0</v>
      </c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ht="22.5" outlineLevel="1" x14ac:dyDescent="0.2">
      <c r="A79" s="167">
        <v>50</v>
      </c>
      <c r="B79" s="177" t="s">
        <v>230</v>
      </c>
      <c r="C79" s="198" t="s">
        <v>231</v>
      </c>
      <c r="D79" s="179" t="s">
        <v>109</v>
      </c>
      <c r="E79" s="183">
        <v>14.5</v>
      </c>
      <c r="F79" s="188"/>
      <c r="G79" s="189">
        <f>ROUND(E79*F79,2)</f>
        <v>0</v>
      </c>
      <c r="H79" s="188"/>
      <c r="I79" s="189">
        <f>ROUND(E79*H79,2)</f>
        <v>0</v>
      </c>
      <c r="J79" s="188"/>
      <c r="K79" s="189">
        <f>ROUND(E79*J79,2)</f>
        <v>0</v>
      </c>
      <c r="L79" s="189">
        <v>21</v>
      </c>
      <c r="M79" s="189">
        <f>G79*(1+L79/100)</f>
        <v>0</v>
      </c>
      <c r="N79" s="189">
        <v>2.5600000000000002E-3</v>
      </c>
      <c r="O79" s="189">
        <f>ROUND(E79*N79,2)</f>
        <v>0.04</v>
      </c>
      <c r="P79" s="189">
        <v>0</v>
      </c>
      <c r="Q79" s="189">
        <f>ROUND(E79*P79,2)</f>
        <v>0</v>
      </c>
      <c r="R79" s="189"/>
      <c r="S79" s="189"/>
      <c r="T79" s="190">
        <v>0.4</v>
      </c>
      <c r="U79" s="189">
        <f>ROUND(E79*T79,2)</f>
        <v>5.8</v>
      </c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116</v>
      </c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>
        <v>51</v>
      </c>
      <c r="B80" s="177" t="s">
        <v>232</v>
      </c>
      <c r="C80" s="198" t="s">
        <v>233</v>
      </c>
      <c r="D80" s="179" t="s">
        <v>109</v>
      </c>
      <c r="E80" s="183">
        <v>14.5</v>
      </c>
      <c r="F80" s="188"/>
      <c r="G80" s="189">
        <f>ROUND(E80*F80,2)</f>
        <v>0</v>
      </c>
      <c r="H80" s="188"/>
      <c r="I80" s="189">
        <f>ROUND(E80*H80,2)</f>
        <v>0</v>
      </c>
      <c r="J80" s="188"/>
      <c r="K80" s="189">
        <f>ROUND(E80*J80,2)</f>
        <v>0</v>
      </c>
      <c r="L80" s="189">
        <v>21</v>
      </c>
      <c r="M80" s="189">
        <f>G80*(1+L80/100)</f>
        <v>0</v>
      </c>
      <c r="N80" s="189">
        <v>0</v>
      </c>
      <c r="O80" s="189">
        <f>ROUND(E80*N80,2)</f>
        <v>0</v>
      </c>
      <c r="P80" s="189">
        <v>0</v>
      </c>
      <c r="Q80" s="189">
        <f>ROUND(E80*P80,2)</f>
        <v>0</v>
      </c>
      <c r="R80" s="189"/>
      <c r="S80" s="189"/>
      <c r="T80" s="190">
        <v>0.02</v>
      </c>
      <c r="U80" s="189">
        <f>ROUND(E80*T80,2)</f>
        <v>0.28999999999999998</v>
      </c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116</v>
      </c>
      <c r="AF80" s="166"/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>
        <v>52</v>
      </c>
      <c r="B81" s="177" t="s">
        <v>234</v>
      </c>
      <c r="C81" s="198" t="s">
        <v>235</v>
      </c>
      <c r="D81" s="179" t="s">
        <v>115</v>
      </c>
      <c r="E81" s="183">
        <v>337</v>
      </c>
      <c r="F81" s="188"/>
      <c r="G81" s="189">
        <f>ROUND(E81*F81,2)</f>
        <v>0</v>
      </c>
      <c r="H81" s="188"/>
      <c r="I81" s="189">
        <f>ROUND(E81*H81,2)</f>
        <v>0</v>
      </c>
      <c r="J81" s="188"/>
      <c r="K81" s="189">
        <f>ROUND(E81*J81,2)</f>
        <v>0</v>
      </c>
      <c r="L81" s="189">
        <v>21</v>
      </c>
      <c r="M81" s="189">
        <f>G81*(1+L81/100)</f>
        <v>0</v>
      </c>
      <c r="N81" s="189">
        <v>0</v>
      </c>
      <c r="O81" s="189">
        <f>ROUND(E81*N81,2)</f>
        <v>0</v>
      </c>
      <c r="P81" s="189">
        <v>1.8000000000000001E-4</v>
      </c>
      <c r="Q81" s="189">
        <f>ROUND(E81*P81,2)</f>
        <v>0.06</v>
      </c>
      <c r="R81" s="189"/>
      <c r="S81" s="189"/>
      <c r="T81" s="190">
        <v>0.03</v>
      </c>
      <c r="U81" s="189">
        <f>ROUND(E81*T81,2)</f>
        <v>10.11</v>
      </c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116</v>
      </c>
      <c r="AF81" s="166"/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7"/>
      <c r="C82" s="199" t="s">
        <v>236</v>
      </c>
      <c r="D82" s="180"/>
      <c r="E82" s="184">
        <v>337</v>
      </c>
      <c r="F82" s="189"/>
      <c r="G82" s="189"/>
      <c r="H82" s="189"/>
      <c r="I82" s="189"/>
      <c r="J82" s="189"/>
      <c r="K82" s="189"/>
      <c r="L82" s="189"/>
      <c r="M82" s="189"/>
      <c r="N82" s="189"/>
      <c r="O82" s="189"/>
      <c r="P82" s="189"/>
      <c r="Q82" s="189"/>
      <c r="R82" s="189"/>
      <c r="S82" s="189"/>
      <c r="T82" s="190"/>
      <c r="U82" s="189"/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112</v>
      </c>
      <c r="AF82" s="166">
        <v>0</v>
      </c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>
        <v>53</v>
      </c>
      <c r="B83" s="177" t="s">
        <v>237</v>
      </c>
      <c r="C83" s="198" t="s">
        <v>238</v>
      </c>
      <c r="D83" s="179" t="s">
        <v>137</v>
      </c>
      <c r="E83" s="183">
        <v>4.5523199999999999</v>
      </c>
      <c r="F83" s="188"/>
      <c r="G83" s="189">
        <f>ROUND(E83*F83,2)</f>
        <v>0</v>
      </c>
      <c r="H83" s="188"/>
      <c r="I83" s="189">
        <f>ROUND(E83*H83,2)</f>
        <v>0</v>
      </c>
      <c r="J83" s="188"/>
      <c r="K83" s="189">
        <f>ROUND(E83*J83,2)</f>
        <v>0</v>
      </c>
      <c r="L83" s="189">
        <v>21</v>
      </c>
      <c r="M83" s="189">
        <f>G83*(1+L83/100)</f>
        <v>0</v>
      </c>
      <c r="N83" s="189">
        <v>0</v>
      </c>
      <c r="O83" s="189">
        <f>ROUND(E83*N83,2)</f>
        <v>0</v>
      </c>
      <c r="P83" s="189">
        <v>0</v>
      </c>
      <c r="Q83" s="189">
        <f>ROUND(E83*P83,2)</f>
        <v>0</v>
      </c>
      <c r="R83" s="189"/>
      <c r="S83" s="189"/>
      <c r="T83" s="190">
        <v>2.5569999999999999</v>
      </c>
      <c r="U83" s="189">
        <f>ROUND(E83*T83,2)</f>
        <v>11.64</v>
      </c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138</v>
      </c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x14ac:dyDescent="0.2">
      <c r="A84" s="173" t="s">
        <v>105</v>
      </c>
      <c r="B84" s="178" t="s">
        <v>72</v>
      </c>
      <c r="C84" s="200" t="s">
        <v>73</v>
      </c>
      <c r="D84" s="181"/>
      <c r="E84" s="185"/>
      <c r="F84" s="191"/>
      <c r="G84" s="191">
        <f>SUMIF(AE85:AE87,"&lt;&gt;NOR",G85:G87)</f>
        <v>0</v>
      </c>
      <c r="H84" s="191"/>
      <c r="I84" s="191">
        <f>SUM(I85:I87)</f>
        <v>0</v>
      </c>
      <c r="J84" s="191"/>
      <c r="K84" s="191">
        <f>SUM(K85:K87)</f>
        <v>0</v>
      </c>
      <c r="L84" s="191"/>
      <c r="M84" s="191">
        <f>SUM(M85:M87)</f>
        <v>0</v>
      </c>
      <c r="N84" s="191"/>
      <c r="O84" s="191">
        <f>SUM(O85:O87)</f>
        <v>0</v>
      </c>
      <c r="P84" s="191"/>
      <c r="Q84" s="191">
        <f>SUM(Q85:Q87)</f>
        <v>0.52</v>
      </c>
      <c r="R84" s="191"/>
      <c r="S84" s="191"/>
      <c r="T84" s="192"/>
      <c r="U84" s="191">
        <f>SUM(U85:U87)</f>
        <v>5.5600000000000005</v>
      </c>
      <c r="AE84" t="s">
        <v>106</v>
      </c>
    </row>
    <row r="85" spans="1:60" outlineLevel="1" x14ac:dyDescent="0.2">
      <c r="A85" s="167">
        <v>54</v>
      </c>
      <c r="B85" s="177" t="s">
        <v>239</v>
      </c>
      <c r="C85" s="198" t="s">
        <v>240</v>
      </c>
      <c r="D85" s="179" t="s">
        <v>109</v>
      </c>
      <c r="E85" s="183">
        <v>5.5</v>
      </c>
      <c r="F85" s="188"/>
      <c r="G85" s="189">
        <f>ROUND(E85*F85,2)</f>
        <v>0</v>
      </c>
      <c r="H85" s="188"/>
      <c r="I85" s="189">
        <f>ROUND(E85*H85,2)</f>
        <v>0</v>
      </c>
      <c r="J85" s="188"/>
      <c r="K85" s="189">
        <f>ROUND(E85*J85,2)</f>
        <v>0</v>
      </c>
      <c r="L85" s="189">
        <v>21</v>
      </c>
      <c r="M85" s="189">
        <f>G85*(1+L85/100)</f>
        <v>0</v>
      </c>
      <c r="N85" s="189">
        <v>0</v>
      </c>
      <c r="O85" s="189">
        <f>ROUND(E85*N85,2)</f>
        <v>0</v>
      </c>
      <c r="P85" s="189">
        <v>3.5000000000000003E-2</v>
      </c>
      <c r="Q85" s="189">
        <f>ROUND(E85*P85,2)</f>
        <v>0.19</v>
      </c>
      <c r="R85" s="189"/>
      <c r="S85" s="189"/>
      <c r="T85" s="190">
        <v>0.37</v>
      </c>
      <c r="U85" s="189">
        <f>ROUND(E85*T85,2)</f>
        <v>2.04</v>
      </c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116</v>
      </c>
      <c r="AF85" s="166"/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ht="22.5" outlineLevel="1" x14ac:dyDescent="0.2">
      <c r="A86" s="167">
        <v>55</v>
      </c>
      <c r="B86" s="177" t="s">
        <v>241</v>
      </c>
      <c r="C86" s="198" t="s">
        <v>242</v>
      </c>
      <c r="D86" s="179" t="s">
        <v>109</v>
      </c>
      <c r="E86" s="183">
        <v>5.5</v>
      </c>
      <c r="F86" s="188"/>
      <c r="G86" s="189">
        <f>ROUND(E86*F86,2)</f>
        <v>0</v>
      </c>
      <c r="H86" s="188"/>
      <c r="I86" s="189">
        <f>ROUND(E86*H86,2)</f>
        <v>0</v>
      </c>
      <c r="J86" s="188"/>
      <c r="K86" s="189">
        <f>ROUND(E86*J86,2)</f>
        <v>0</v>
      </c>
      <c r="L86" s="189">
        <v>21</v>
      </c>
      <c r="M86" s="189">
        <f>G86*(1+L86/100)</f>
        <v>0</v>
      </c>
      <c r="N86" s="189">
        <v>0</v>
      </c>
      <c r="O86" s="189">
        <f>ROUND(E86*N86,2)</f>
        <v>0</v>
      </c>
      <c r="P86" s="189">
        <v>3.5000000000000003E-2</v>
      </c>
      <c r="Q86" s="189">
        <f>ROUND(E86*P86,2)</f>
        <v>0.19</v>
      </c>
      <c r="R86" s="189"/>
      <c r="S86" s="189"/>
      <c r="T86" s="190">
        <v>0.37</v>
      </c>
      <c r="U86" s="189">
        <f>ROUND(E86*T86,2)</f>
        <v>2.04</v>
      </c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116</v>
      </c>
      <c r="AF86" s="166"/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ht="22.5" outlineLevel="1" x14ac:dyDescent="0.2">
      <c r="A87" s="167">
        <v>56</v>
      </c>
      <c r="B87" s="177" t="s">
        <v>243</v>
      </c>
      <c r="C87" s="198" t="s">
        <v>244</v>
      </c>
      <c r="D87" s="179" t="s">
        <v>245</v>
      </c>
      <c r="E87" s="183">
        <v>4</v>
      </c>
      <c r="F87" s="188"/>
      <c r="G87" s="189">
        <f>ROUND(E87*F87,2)</f>
        <v>0</v>
      </c>
      <c r="H87" s="188"/>
      <c r="I87" s="189">
        <f>ROUND(E87*H87,2)</f>
        <v>0</v>
      </c>
      <c r="J87" s="188"/>
      <c r="K87" s="189">
        <f>ROUND(E87*J87,2)</f>
        <v>0</v>
      </c>
      <c r="L87" s="189">
        <v>21</v>
      </c>
      <c r="M87" s="189">
        <f>G87*(1+L87/100)</f>
        <v>0</v>
      </c>
      <c r="N87" s="189">
        <v>0</v>
      </c>
      <c r="O87" s="189">
        <f>ROUND(E87*N87,2)</f>
        <v>0</v>
      </c>
      <c r="P87" s="189">
        <v>3.5000000000000003E-2</v>
      </c>
      <c r="Q87" s="189">
        <f>ROUND(E87*P87,2)</f>
        <v>0.14000000000000001</v>
      </c>
      <c r="R87" s="189"/>
      <c r="S87" s="189"/>
      <c r="T87" s="190">
        <v>0.37</v>
      </c>
      <c r="U87" s="189">
        <f>ROUND(E87*T87,2)</f>
        <v>1.48</v>
      </c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116</v>
      </c>
      <c r="AF87" s="166"/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x14ac:dyDescent="0.2">
      <c r="A88" s="173" t="s">
        <v>105</v>
      </c>
      <c r="B88" s="178" t="s">
        <v>74</v>
      </c>
      <c r="C88" s="200" t="s">
        <v>75</v>
      </c>
      <c r="D88" s="181"/>
      <c r="E88" s="185"/>
      <c r="F88" s="191"/>
      <c r="G88" s="191">
        <f>SUMIF(AE89:AE91,"&lt;&gt;NOR",G89:G91)</f>
        <v>0</v>
      </c>
      <c r="H88" s="191"/>
      <c r="I88" s="191">
        <f>SUM(I89:I91)</f>
        <v>0</v>
      </c>
      <c r="J88" s="191"/>
      <c r="K88" s="191">
        <f>SUM(K89:K91)</f>
        <v>0</v>
      </c>
      <c r="L88" s="191"/>
      <c r="M88" s="191">
        <f>SUM(M89:M91)</f>
        <v>0</v>
      </c>
      <c r="N88" s="191"/>
      <c r="O88" s="191">
        <f>SUM(O89:O91)</f>
        <v>0.15000000000000002</v>
      </c>
      <c r="P88" s="191"/>
      <c r="Q88" s="191">
        <f>SUM(Q89:Q91)</f>
        <v>0</v>
      </c>
      <c r="R88" s="191"/>
      <c r="S88" s="191"/>
      <c r="T88" s="192"/>
      <c r="U88" s="191">
        <f>SUM(U89:U91)</f>
        <v>147.22999999999999</v>
      </c>
      <c r="AE88" t="s">
        <v>106</v>
      </c>
    </row>
    <row r="89" spans="1:60" outlineLevel="1" x14ac:dyDescent="0.2">
      <c r="A89" s="167">
        <v>57</v>
      </c>
      <c r="B89" s="177" t="s">
        <v>246</v>
      </c>
      <c r="C89" s="198" t="s">
        <v>247</v>
      </c>
      <c r="D89" s="179" t="s">
        <v>115</v>
      </c>
      <c r="E89" s="183">
        <v>14.5</v>
      </c>
      <c r="F89" s="188"/>
      <c r="G89" s="189">
        <f>ROUND(E89*F89,2)</f>
        <v>0</v>
      </c>
      <c r="H89" s="188"/>
      <c r="I89" s="189">
        <f>ROUND(E89*H89,2)</f>
        <v>0</v>
      </c>
      <c r="J89" s="188"/>
      <c r="K89" s="189">
        <f>ROUND(E89*J89,2)</f>
        <v>0</v>
      </c>
      <c r="L89" s="189">
        <v>21</v>
      </c>
      <c r="M89" s="189">
        <f>G89*(1+L89/100)</f>
        <v>0</v>
      </c>
      <c r="N89" s="189">
        <v>1.0000000000000001E-5</v>
      </c>
      <c r="O89" s="189">
        <f>ROUND(E89*N89,2)</f>
        <v>0</v>
      </c>
      <c r="P89" s="189">
        <v>0</v>
      </c>
      <c r="Q89" s="189">
        <f>ROUND(E89*P89,2)</f>
        <v>0</v>
      </c>
      <c r="R89" s="189"/>
      <c r="S89" s="189"/>
      <c r="T89" s="190">
        <v>0.107</v>
      </c>
      <c r="U89" s="189">
        <f>ROUND(E89*T89,2)</f>
        <v>1.55</v>
      </c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116</v>
      </c>
      <c r="AF89" s="166"/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>
        <v>58</v>
      </c>
      <c r="B90" s="177" t="s">
        <v>248</v>
      </c>
      <c r="C90" s="198" t="s">
        <v>249</v>
      </c>
      <c r="D90" s="179" t="s">
        <v>115</v>
      </c>
      <c r="E90" s="183">
        <v>14.5</v>
      </c>
      <c r="F90" s="188"/>
      <c r="G90" s="189">
        <f>ROUND(E90*F90,2)</f>
        <v>0</v>
      </c>
      <c r="H90" s="188"/>
      <c r="I90" s="189">
        <f>ROUND(E90*H90,2)</f>
        <v>0</v>
      </c>
      <c r="J90" s="188"/>
      <c r="K90" s="189">
        <f>ROUND(E90*J90,2)</f>
        <v>0</v>
      </c>
      <c r="L90" s="189">
        <v>21</v>
      </c>
      <c r="M90" s="189">
        <f>G90*(1+L90/100)</f>
        <v>0</v>
      </c>
      <c r="N90" s="189">
        <v>5.5999999999999995E-4</v>
      </c>
      <c r="O90" s="189">
        <f>ROUND(E90*N90,2)</f>
        <v>0.01</v>
      </c>
      <c r="P90" s="189">
        <v>0</v>
      </c>
      <c r="Q90" s="189">
        <f>ROUND(E90*P90,2)</f>
        <v>0</v>
      </c>
      <c r="R90" s="189"/>
      <c r="S90" s="189"/>
      <c r="T90" s="190">
        <v>0.47399999999999998</v>
      </c>
      <c r="U90" s="189">
        <f>ROUND(E90*T90,2)</f>
        <v>6.87</v>
      </c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116</v>
      </c>
      <c r="AF90" s="166"/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>
        <v>59</v>
      </c>
      <c r="B91" s="177" t="s">
        <v>250</v>
      </c>
      <c r="C91" s="198" t="s">
        <v>251</v>
      </c>
      <c r="D91" s="179" t="s">
        <v>115</v>
      </c>
      <c r="E91" s="183">
        <v>925.4</v>
      </c>
      <c r="F91" s="188"/>
      <c r="G91" s="189">
        <f>ROUND(E91*F91,2)</f>
        <v>0</v>
      </c>
      <c r="H91" s="188"/>
      <c r="I91" s="189">
        <f>ROUND(E91*H91,2)</f>
        <v>0</v>
      </c>
      <c r="J91" s="188"/>
      <c r="K91" s="189">
        <f>ROUND(E91*J91,2)</f>
        <v>0</v>
      </c>
      <c r="L91" s="189">
        <v>21</v>
      </c>
      <c r="M91" s="189">
        <f>G91*(1+L91/100)</f>
        <v>0</v>
      </c>
      <c r="N91" s="189">
        <v>1.4999999999999999E-4</v>
      </c>
      <c r="O91" s="189">
        <f>ROUND(E91*N91,2)</f>
        <v>0.14000000000000001</v>
      </c>
      <c r="P91" s="189">
        <v>0</v>
      </c>
      <c r="Q91" s="189">
        <f>ROUND(E91*P91,2)</f>
        <v>0</v>
      </c>
      <c r="R91" s="189"/>
      <c r="S91" s="189"/>
      <c r="T91" s="190">
        <v>0.15</v>
      </c>
      <c r="U91" s="189">
        <f>ROUND(E91*T91,2)</f>
        <v>138.81</v>
      </c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116</v>
      </c>
      <c r="AF91" s="166"/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x14ac:dyDescent="0.2">
      <c r="A92" s="173" t="s">
        <v>105</v>
      </c>
      <c r="B92" s="178" t="s">
        <v>76</v>
      </c>
      <c r="C92" s="200" t="s">
        <v>77</v>
      </c>
      <c r="D92" s="181"/>
      <c r="E92" s="185"/>
      <c r="F92" s="191"/>
      <c r="G92" s="191">
        <f>SUMIF(AE93:AE93,"&lt;&gt;NOR",G93:G93)</f>
        <v>0</v>
      </c>
      <c r="H92" s="191"/>
      <c r="I92" s="191">
        <f>SUM(I93:I93)</f>
        <v>0</v>
      </c>
      <c r="J92" s="191"/>
      <c r="K92" s="191">
        <f>SUM(K93:K93)</f>
        <v>0</v>
      </c>
      <c r="L92" s="191"/>
      <c r="M92" s="191">
        <f>SUM(M93:M93)</f>
        <v>0</v>
      </c>
      <c r="N92" s="191"/>
      <c r="O92" s="191">
        <f>SUM(O93:O93)</f>
        <v>0.3</v>
      </c>
      <c r="P92" s="191"/>
      <c r="Q92" s="191">
        <f>SUM(Q93:Q93)</f>
        <v>0</v>
      </c>
      <c r="R92" s="191"/>
      <c r="S92" s="191"/>
      <c r="T92" s="192"/>
      <c r="U92" s="191">
        <f>SUM(U93:U93)</f>
        <v>150.93</v>
      </c>
      <c r="AE92" t="s">
        <v>106</v>
      </c>
    </row>
    <row r="93" spans="1:60" outlineLevel="1" x14ac:dyDescent="0.2">
      <c r="A93" s="167">
        <v>60</v>
      </c>
      <c r="B93" s="177" t="s">
        <v>252</v>
      </c>
      <c r="C93" s="198" t="s">
        <v>253</v>
      </c>
      <c r="D93" s="179" t="s">
        <v>254</v>
      </c>
      <c r="E93" s="183">
        <v>1</v>
      </c>
      <c r="F93" s="188"/>
      <c r="G93" s="189">
        <f>ROUND(E93*F93,2)</f>
        <v>0</v>
      </c>
      <c r="H93" s="188"/>
      <c r="I93" s="189">
        <f>ROUND(E93*H93,2)</f>
        <v>0</v>
      </c>
      <c r="J93" s="188"/>
      <c r="K93" s="189">
        <f>ROUND(E93*J93,2)</f>
        <v>0</v>
      </c>
      <c r="L93" s="189">
        <v>21</v>
      </c>
      <c r="M93" s="189">
        <f>G93*(1+L93/100)</f>
        <v>0</v>
      </c>
      <c r="N93" s="189">
        <v>0.29942999999999997</v>
      </c>
      <c r="O93" s="189">
        <f>ROUND(E93*N93,2)</f>
        <v>0.3</v>
      </c>
      <c r="P93" s="189">
        <v>0</v>
      </c>
      <c r="Q93" s="189">
        <f>ROUND(E93*P93,2)</f>
        <v>0</v>
      </c>
      <c r="R93" s="189"/>
      <c r="S93" s="189"/>
      <c r="T93" s="190">
        <v>150.93144000000001</v>
      </c>
      <c r="U93" s="189">
        <f>ROUND(E93*T93,2)</f>
        <v>150.93</v>
      </c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110</v>
      </c>
      <c r="AF93" s="166"/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x14ac:dyDescent="0.2">
      <c r="A94" s="173" t="s">
        <v>105</v>
      </c>
      <c r="B94" s="178" t="s">
        <v>78</v>
      </c>
      <c r="C94" s="200" t="s">
        <v>79</v>
      </c>
      <c r="D94" s="181"/>
      <c r="E94" s="185"/>
      <c r="F94" s="191"/>
      <c r="G94" s="191">
        <f>SUMIF(AE95:AE98,"&lt;&gt;NOR",G95:G98)</f>
        <v>0</v>
      </c>
      <c r="H94" s="191"/>
      <c r="I94" s="191">
        <f>SUM(I95:I98)</f>
        <v>0</v>
      </c>
      <c r="J94" s="191"/>
      <c r="K94" s="191">
        <f>SUM(K95:K98)</f>
        <v>0</v>
      </c>
      <c r="L94" s="191"/>
      <c r="M94" s="191">
        <f>SUM(M95:M98)</f>
        <v>0</v>
      </c>
      <c r="N94" s="191"/>
      <c r="O94" s="191">
        <f>SUM(O95:O98)</f>
        <v>0</v>
      </c>
      <c r="P94" s="191"/>
      <c r="Q94" s="191">
        <f>SUM(Q95:Q98)</f>
        <v>0</v>
      </c>
      <c r="R94" s="191"/>
      <c r="S94" s="191"/>
      <c r="T94" s="192"/>
      <c r="U94" s="191">
        <f>SUM(U95:U98)</f>
        <v>4.07</v>
      </c>
      <c r="AE94" t="s">
        <v>106</v>
      </c>
    </row>
    <row r="95" spans="1:60" outlineLevel="1" x14ac:dyDescent="0.2">
      <c r="A95" s="167">
        <v>61</v>
      </c>
      <c r="B95" s="177" t="s">
        <v>255</v>
      </c>
      <c r="C95" s="198" t="s">
        <v>256</v>
      </c>
      <c r="D95" s="179" t="s">
        <v>137</v>
      </c>
      <c r="E95" s="183">
        <v>4.782</v>
      </c>
      <c r="F95" s="188"/>
      <c r="G95" s="189">
        <f>ROUND(E95*F95,2)</f>
        <v>0</v>
      </c>
      <c r="H95" s="188"/>
      <c r="I95" s="189">
        <f>ROUND(E95*H95,2)</f>
        <v>0</v>
      </c>
      <c r="J95" s="188"/>
      <c r="K95" s="189">
        <f>ROUND(E95*J95,2)</f>
        <v>0</v>
      </c>
      <c r="L95" s="189">
        <v>21</v>
      </c>
      <c r="M95" s="189">
        <f>G95*(1+L95/100)</f>
        <v>0</v>
      </c>
      <c r="N95" s="189">
        <v>0</v>
      </c>
      <c r="O95" s="189">
        <f>ROUND(E95*N95,2)</f>
        <v>0</v>
      </c>
      <c r="P95" s="189">
        <v>0</v>
      </c>
      <c r="Q95" s="189">
        <f>ROUND(E95*P95,2)</f>
        <v>0</v>
      </c>
      <c r="R95" s="189"/>
      <c r="S95" s="189"/>
      <c r="T95" s="190">
        <v>0.16400000000000001</v>
      </c>
      <c r="U95" s="189">
        <f>ROUND(E95*T95,2)</f>
        <v>0.78</v>
      </c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257</v>
      </c>
      <c r="AF95" s="166"/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>
        <v>62</v>
      </c>
      <c r="B96" s="177" t="s">
        <v>258</v>
      </c>
      <c r="C96" s="198" t="s">
        <v>259</v>
      </c>
      <c r="D96" s="179" t="s">
        <v>137</v>
      </c>
      <c r="E96" s="183">
        <v>4.782</v>
      </c>
      <c r="F96" s="188"/>
      <c r="G96" s="189">
        <f>ROUND(E96*F96,2)</f>
        <v>0</v>
      </c>
      <c r="H96" s="188"/>
      <c r="I96" s="189">
        <f>ROUND(E96*H96,2)</f>
        <v>0</v>
      </c>
      <c r="J96" s="188"/>
      <c r="K96" s="189">
        <f>ROUND(E96*J96,2)</f>
        <v>0</v>
      </c>
      <c r="L96" s="189">
        <v>21</v>
      </c>
      <c r="M96" s="189">
        <f>G96*(1+L96/100)</f>
        <v>0</v>
      </c>
      <c r="N96" s="189">
        <v>0</v>
      </c>
      <c r="O96" s="189">
        <f>ROUND(E96*N96,2)</f>
        <v>0</v>
      </c>
      <c r="P96" s="189">
        <v>0</v>
      </c>
      <c r="Q96" s="189">
        <f>ROUND(E96*P96,2)</f>
        <v>0</v>
      </c>
      <c r="R96" s="189"/>
      <c r="S96" s="189"/>
      <c r="T96" s="190">
        <v>0.68799999999999994</v>
      </c>
      <c r="U96" s="189">
        <f>ROUND(E96*T96,2)</f>
        <v>3.29</v>
      </c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257</v>
      </c>
      <c r="AF96" s="166"/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>
        <v>63</v>
      </c>
      <c r="B97" s="177" t="s">
        <v>260</v>
      </c>
      <c r="C97" s="198" t="s">
        <v>261</v>
      </c>
      <c r="D97" s="179" t="s">
        <v>137</v>
      </c>
      <c r="E97" s="183">
        <v>4.782</v>
      </c>
      <c r="F97" s="188"/>
      <c r="G97" s="189">
        <f>ROUND(E97*F97,2)</f>
        <v>0</v>
      </c>
      <c r="H97" s="188"/>
      <c r="I97" s="189">
        <f>ROUND(E97*H97,2)</f>
        <v>0</v>
      </c>
      <c r="J97" s="188"/>
      <c r="K97" s="189">
        <f>ROUND(E97*J97,2)</f>
        <v>0</v>
      </c>
      <c r="L97" s="189">
        <v>21</v>
      </c>
      <c r="M97" s="189">
        <f>G97*(1+L97/100)</f>
        <v>0</v>
      </c>
      <c r="N97" s="189">
        <v>0</v>
      </c>
      <c r="O97" s="189">
        <f>ROUND(E97*N97,2)</f>
        <v>0</v>
      </c>
      <c r="P97" s="189">
        <v>0</v>
      </c>
      <c r="Q97" s="189">
        <f>ROUND(E97*P97,2)</f>
        <v>0</v>
      </c>
      <c r="R97" s="189"/>
      <c r="S97" s="189"/>
      <c r="T97" s="190">
        <v>0</v>
      </c>
      <c r="U97" s="189">
        <f>ROUND(E97*T97,2)</f>
        <v>0</v>
      </c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257</v>
      </c>
      <c r="AF97" s="166"/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>
        <v>64</v>
      </c>
      <c r="B98" s="177" t="s">
        <v>262</v>
      </c>
      <c r="C98" s="198" t="s">
        <v>263</v>
      </c>
      <c r="D98" s="179" t="s">
        <v>137</v>
      </c>
      <c r="E98" s="183">
        <v>4.782</v>
      </c>
      <c r="F98" s="188"/>
      <c r="G98" s="189">
        <f>ROUND(E98*F98,2)</f>
        <v>0</v>
      </c>
      <c r="H98" s="188"/>
      <c r="I98" s="189">
        <f>ROUND(E98*H98,2)</f>
        <v>0</v>
      </c>
      <c r="J98" s="188"/>
      <c r="K98" s="189">
        <f>ROUND(E98*J98,2)</f>
        <v>0</v>
      </c>
      <c r="L98" s="189">
        <v>21</v>
      </c>
      <c r="M98" s="189">
        <f>G98*(1+L98/100)</f>
        <v>0</v>
      </c>
      <c r="N98" s="189">
        <v>0</v>
      </c>
      <c r="O98" s="189">
        <f>ROUND(E98*N98,2)</f>
        <v>0</v>
      </c>
      <c r="P98" s="189">
        <v>0</v>
      </c>
      <c r="Q98" s="189">
        <f>ROUND(E98*P98,2)</f>
        <v>0</v>
      </c>
      <c r="R98" s="189"/>
      <c r="S98" s="189"/>
      <c r="T98" s="190">
        <v>0</v>
      </c>
      <c r="U98" s="189">
        <f>ROUND(E98*T98,2)</f>
        <v>0</v>
      </c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257</v>
      </c>
      <c r="AF98" s="166"/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x14ac:dyDescent="0.2">
      <c r="A99" s="173" t="s">
        <v>105</v>
      </c>
      <c r="B99" s="178" t="s">
        <v>81</v>
      </c>
      <c r="C99" s="200" t="s">
        <v>29</v>
      </c>
      <c r="D99" s="181"/>
      <c r="E99" s="185"/>
      <c r="F99" s="191"/>
      <c r="G99" s="191">
        <f>SUMIF(AE100:AE100,"&lt;&gt;NOR",G100:G100)</f>
        <v>0</v>
      </c>
      <c r="H99" s="191"/>
      <c r="I99" s="191">
        <f>SUM(I100:I100)</f>
        <v>0</v>
      </c>
      <c r="J99" s="191"/>
      <c r="K99" s="191">
        <f>SUM(K100:K100)</f>
        <v>0</v>
      </c>
      <c r="L99" s="191"/>
      <c r="M99" s="191">
        <f>SUM(M100:M100)</f>
        <v>0</v>
      </c>
      <c r="N99" s="191"/>
      <c r="O99" s="191">
        <f>SUM(O100:O100)</f>
        <v>0</v>
      </c>
      <c r="P99" s="191"/>
      <c r="Q99" s="191">
        <f>SUM(Q100:Q100)</f>
        <v>0</v>
      </c>
      <c r="R99" s="191"/>
      <c r="S99" s="191"/>
      <c r="T99" s="192"/>
      <c r="U99" s="191">
        <f>SUM(U100:U100)</f>
        <v>0</v>
      </c>
      <c r="AE99" t="s">
        <v>106</v>
      </c>
    </row>
    <row r="100" spans="1:60" outlineLevel="1" x14ac:dyDescent="0.2">
      <c r="A100" s="167">
        <v>65</v>
      </c>
      <c r="B100" s="177" t="s">
        <v>264</v>
      </c>
      <c r="C100" s="198" t="s">
        <v>265</v>
      </c>
      <c r="D100" s="179" t="s">
        <v>266</v>
      </c>
      <c r="E100" s="183">
        <v>1</v>
      </c>
      <c r="F100" s="188"/>
      <c r="G100" s="189">
        <f>ROUND(E100*F100,2)</f>
        <v>0</v>
      </c>
      <c r="H100" s="188"/>
      <c r="I100" s="189">
        <f>ROUND(E100*H100,2)</f>
        <v>0</v>
      </c>
      <c r="J100" s="188"/>
      <c r="K100" s="189">
        <f>ROUND(E100*J100,2)</f>
        <v>0</v>
      </c>
      <c r="L100" s="189">
        <v>21</v>
      </c>
      <c r="M100" s="189">
        <f>G100*(1+L100/100)</f>
        <v>0</v>
      </c>
      <c r="N100" s="189">
        <v>0</v>
      </c>
      <c r="O100" s="189">
        <f>ROUND(E100*N100,2)</f>
        <v>0</v>
      </c>
      <c r="P100" s="189">
        <v>0</v>
      </c>
      <c r="Q100" s="189">
        <f>ROUND(E100*P100,2)</f>
        <v>0</v>
      </c>
      <c r="R100" s="189"/>
      <c r="S100" s="189"/>
      <c r="T100" s="190">
        <v>0</v>
      </c>
      <c r="U100" s="189">
        <f>ROUND(E100*T100,2)</f>
        <v>0</v>
      </c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267</v>
      </c>
      <c r="AF100" s="166"/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x14ac:dyDescent="0.2">
      <c r="A101" s="173" t="s">
        <v>105</v>
      </c>
      <c r="B101" s="178" t="s">
        <v>82</v>
      </c>
      <c r="C101" s="200" t="s">
        <v>30</v>
      </c>
      <c r="D101" s="181"/>
      <c r="E101" s="185"/>
      <c r="F101" s="191"/>
      <c r="G101" s="191">
        <f>SUMIF(AE102:AE102,"&lt;&gt;NOR",G102:G102)</f>
        <v>0</v>
      </c>
      <c r="H101" s="191"/>
      <c r="I101" s="191">
        <f>SUM(I102:I102)</f>
        <v>0</v>
      </c>
      <c r="J101" s="191"/>
      <c r="K101" s="191">
        <f>SUM(K102:K102)</f>
        <v>0</v>
      </c>
      <c r="L101" s="191"/>
      <c r="M101" s="191">
        <f>SUM(M102:M102)</f>
        <v>0</v>
      </c>
      <c r="N101" s="191"/>
      <c r="O101" s="191">
        <f>SUM(O102:O102)</f>
        <v>0</v>
      </c>
      <c r="P101" s="191"/>
      <c r="Q101" s="191">
        <f>SUM(Q102:Q102)</f>
        <v>0</v>
      </c>
      <c r="R101" s="191"/>
      <c r="S101" s="191"/>
      <c r="T101" s="192"/>
      <c r="U101" s="191">
        <f>SUM(U102:U102)</f>
        <v>0</v>
      </c>
      <c r="AE101" t="s">
        <v>106</v>
      </c>
    </row>
    <row r="102" spans="1:60" outlineLevel="1" x14ac:dyDescent="0.2">
      <c r="A102" s="270">
        <v>66</v>
      </c>
      <c r="B102" s="271" t="s">
        <v>268</v>
      </c>
      <c r="C102" s="272" t="s">
        <v>269</v>
      </c>
      <c r="D102" s="273" t="s">
        <v>266</v>
      </c>
      <c r="E102" s="274">
        <v>1</v>
      </c>
      <c r="F102" s="275"/>
      <c r="G102" s="276">
        <f>ROUND(E102*F102,2)</f>
        <v>0</v>
      </c>
      <c r="H102" s="188"/>
      <c r="I102" s="189">
        <f>ROUND(E102*H102,2)</f>
        <v>0</v>
      </c>
      <c r="J102" s="188"/>
      <c r="K102" s="189">
        <f>ROUND(E102*J102,2)</f>
        <v>0</v>
      </c>
      <c r="L102" s="189">
        <v>21</v>
      </c>
      <c r="M102" s="189">
        <f>G102*(1+L102/100)</f>
        <v>0</v>
      </c>
      <c r="N102" s="189">
        <v>0</v>
      </c>
      <c r="O102" s="189">
        <f>ROUND(E102*N102,2)</f>
        <v>0</v>
      </c>
      <c r="P102" s="189">
        <v>0</v>
      </c>
      <c r="Q102" s="189">
        <f>ROUND(E102*P102,2)</f>
        <v>0</v>
      </c>
      <c r="R102" s="189"/>
      <c r="S102" s="189"/>
      <c r="T102" s="190">
        <v>0</v>
      </c>
      <c r="U102" s="189">
        <f>ROUND(E102*T102,2)</f>
        <v>0</v>
      </c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267</v>
      </c>
      <c r="AF102" s="166"/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x14ac:dyDescent="0.2">
      <c r="A103" s="6"/>
      <c r="B103" s="7" t="s">
        <v>270</v>
      </c>
      <c r="C103" s="201" t="s">
        <v>270</v>
      </c>
      <c r="D103" s="9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C103">
        <v>15</v>
      </c>
      <c r="AD103">
        <v>21</v>
      </c>
    </row>
    <row r="104" spans="1:60" x14ac:dyDescent="0.2">
      <c r="A104" s="193"/>
      <c r="B104" s="194" t="s">
        <v>31</v>
      </c>
      <c r="C104" s="202" t="s">
        <v>270</v>
      </c>
      <c r="D104" s="195"/>
      <c r="E104" s="196"/>
      <c r="F104" s="196"/>
      <c r="G104" s="197">
        <f>G7+G10+G13+G22+G25+G27+G34+G73+G84+G88+G92+G94+G99+G101</f>
        <v>0</v>
      </c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C104">
        <f>SUMIF(L7:L102,AC103,G7:G102)</f>
        <v>0</v>
      </c>
      <c r="AD104">
        <f>SUMIF(L7:L102,AD103,G7:G102)</f>
        <v>0</v>
      </c>
      <c r="AE104" t="s">
        <v>271</v>
      </c>
    </row>
    <row r="105" spans="1:60" x14ac:dyDescent="0.2">
      <c r="A105" s="6"/>
      <c r="B105" s="7" t="s">
        <v>270</v>
      </c>
      <c r="C105" s="201" t="s">
        <v>270</v>
      </c>
      <c r="D105" s="9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6"/>
      <c r="B106" s="7" t="s">
        <v>270</v>
      </c>
      <c r="C106" s="201" t="s">
        <v>270</v>
      </c>
      <c r="D106" s="9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56" t="s">
        <v>272</v>
      </c>
      <c r="B107" s="256"/>
      <c r="C107" s="257"/>
      <c r="D107" s="9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58"/>
      <c r="B108" s="259"/>
      <c r="C108" s="260"/>
      <c r="D108" s="259"/>
      <c r="E108" s="259"/>
      <c r="F108" s="259"/>
      <c r="G108" s="261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E108" t="s">
        <v>273</v>
      </c>
    </row>
    <row r="109" spans="1:60" x14ac:dyDescent="0.2">
      <c r="A109" s="262"/>
      <c r="B109" s="263"/>
      <c r="C109" s="264"/>
      <c r="D109" s="263"/>
      <c r="E109" s="263"/>
      <c r="F109" s="263"/>
      <c r="G109" s="265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262"/>
      <c r="B110" s="263"/>
      <c r="C110" s="264"/>
      <c r="D110" s="263"/>
      <c r="E110" s="263"/>
      <c r="F110" s="263"/>
      <c r="G110" s="265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</row>
    <row r="111" spans="1:60" x14ac:dyDescent="0.2">
      <c r="A111" s="262"/>
      <c r="B111" s="263"/>
      <c r="C111" s="264"/>
      <c r="D111" s="263"/>
      <c r="E111" s="263"/>
      <c r="F111" s="263"/>
      <c r="G111" s="265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266"/>
      <c r="B112" s="267"/>
      <c r="C112" s="268"/>
      <c r="D112" s="267"/>
      <c r="E112" s="267"/>
      <c r="F112" s="267"/>
      <c r="G112" s="269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6"/>
      <c r="B113" s="7" t="s">
        <v>270</v>
      </c>
      <c r="C113" s="201" t="s">
        <v>270</v>
      </c>
      <c r="D113" s="9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C114" s="203"/>
      <c r="D114" s="161"/>
      <c r="AE114" t="s">
        <v>274</v>
      </c>
    </row>
    <row r="115" spans="1:31" x14ac:dyDescent="0.2">
      <c r="D115" s="161"/>
    </row>
    <row r="116" spans="1:31" x14ac:dyDescent="0.2">
      <c r="D116" s="161"/>
    </row>
    <row r="117" spans="1:31" x14ac:dyDescent="0.2">
      <c r="D117" s="161"/>
    </row>
    <row r="118" spans="1:31" x14ac:dyDescent="0.2">
      <c r="D118" s="161"/>
    </row>
    <row r="119" spans="1:31" x14ac:dyDescent="0.2">
      <c r="D119" s="161"/>
    </row>
    <row r="120" spans="1:31" x14ac:dyDescent="0.2">
      <c r="D120" s="161"/>
    </row>
    <row r="121" spans="1:31" x14ac:dyDescent="0.2">
      <c r="D121" s="161"/>
    </row>
    <row r="122" spans="1:31" x14ac:dyDescent="0.2">
      <c r="D122" s="161"/>
    </row>
    <row r="123" spans="1:31" x14ac:dyDescent="0.2">
      <c r="D123" s="161"/>
    </row>
    <row r="124" spans="1:31" x14ac:dyDescent="0.2">
      <c r="D124" s="161"/>
    </row>
    <row r="125" spans="1:31" x14ac:dyDescent="0.2">
      <c r="D125" s="161"/>
    </row>
    <row r="126" spans="1:31" x14ac:dyDescent="0.2">
      <c r="D126" s="161"/>
    </row>
    <row r="127" spans="1:31" x14ac:dyDescent="0.2">
      <c r="D127" s="161"/>
    </row>
    <row r="128" spans="1:31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</sheetData>
  <mergeCells count="6">
    <mergeCell ref="A108:G112"/>
    <mergeCell ref="A1:G1"/>
    <mergeCell ref="C2:G2"/>
    <mergeCell ref="C3:G3"/>
    <mergeCell ref="C4:G4"/>
    <mergeCell ref="A107:C10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003-1 003-01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'003-1 003-01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hojgr</cp:lastModifiedBy>
  <cp:lastPrinted>2014-02-28T09:52:57Z</cp:lastPrinted>
  <dcterms:created xsi:type="dcterms:W3CDTF">2009-04-08T07:15:50Z</dcterms:created>
  <dcterms:modified xsi:type="dcterms:W3CDTF">2016-05-04T06:27:45Z</dcterms:modified>
</cp:coreProperties>
</file>